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G:\Mi unidad\Adriana\CAPACITACIONES\2023\Tasa de tributacion depurada\"/>
    </mc:Choice>
  </mc:AlternateContent>
  <xr:revisionPtr revIDLastSave="0" documentId="13_ncr:1_{19DB4840-7350-4419-827F-616C84437F9A}" xr6:coauthVersionLast="47" xr6:coauthVersionMax="47" xr10:uidLastSave="{00000000-0000-0000-0000-000000000000}"/>
  <bookViews>
    <workbookView xWindow="-110" yWindow="-110" windowWidth="19420" windowHeight="10300" activeTab="1" xr2:uid="{A45DE4E0-0719-446E-9533-C68FBF2EDC03}"/>
  </bookViews>
  <sheets>
    <sheet name="E.RESULTADOS" sheetId="2" r:id="rId1"/>
    <sheet name="Rentas Exentas" sheetId="1" r:id="rId2"/>
    <sheet name="E.RESULTADOS (2)" sheetId="5" r:id="rId3"/>
  </sheets>
  <externalReferences>
    <externalReference r:id="rId4"/>
  </externalReferences>
  <definedNames>
    <definedName name="_xlnm.Print_Area" localSheetId="0">E.RESULTADOS!#REF!</definedName>
    <definedName name="_xlnm.Print_Area" localSheetId="2">'E.RESULTADOS (2)'!$B$1:$I$92</definedName>
    <definedName name="Busq">OFFSET([1]DATAPUC!$CR$1,1,0,COUNTIF([1]DATAPUC!$CR$2:$CR$400,"?*"))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2" l="1"/>
  <c r="C10" i="2" l="1"/>
  <c r="M72" i="5" l="1"/>
  <c r="M71" i="5"/>
  <c r="M70" i="5"/>
  <c r="H70" i="5"/>
  <c r="F70" i="5" s="1"/>
  <c r="G70" i="5"/>
  <c r="C70" i="5"/>
  <c r="M69" i="5"/>
  <c r="M68" i="5"/>
  <c r="M67" i="5"/>
  <c r="H65" i="5"/>
  <c r="G65" i="5"/>
  <c r="E65" i="5" s="1"/>
  <c r="F65" i="5"/>
  <c r="C65" i="5"/>
  <c r="M65" i="5" s="1"/>
  <c r="M64" i="5"/>
  <c r="M63" i="5"/>
  <c r="M62" i="5"/>
  <c r="H61" i="5"/>
  <c r="G61" i="5"/>
  <c r="D61" i="5"/>
  <c r="M60" i="5"/>
  <c r="H60" i="5"/>
  <c r="F60" i="5" s="1"/>
  <c r="G60" i="5"/>
  <c r="E60" i="5" s="1"/>
  <c r="D60" i="5"/>
  <c r="C60" i="5"/>
  <c r="H59" i="5"/>
  <c r="G59" i="5"/>
  <c r="C59" i="5" s="1"/>
  <c r="M59" i="5" s="1"/>
  <c r="F59" i="5"/>
  <c r="E59" i="5"/>
  <c r="D59" i="5"/>
  <c r="H58" i="5"/>
  <c r="G58" i="5"/>
  <c r="C58" i="5" s="1"/>
  <c r="M58" i="5" s="1"/>
  <c r="F58" i="5"/>
  <c r="D58" i="5"/>
  <c r="H57" i="5"/>
  <c r="G57" i="5"/>
  <c r="D57" i="5"/>
  <c r="M56" i="5"/>
  <c r="H56" i="5"/>
  <c r="F56" i="5" s="1"/>
  <c r="G56" i="5"/>
  <c r="E56" i="5" s="1"/>
  <c r="D56" i="5"/>
  <c r="C56" i="5"/>
  <c r="H55" i="5"/>
  <c r="G55" i="5"/>
  <c r="C55" i="5" s="1"/>
  <c r="M55" i="5" s="1"/>
  <c r="F55" i="5"/>
  <c r="E55" i="5"/>
  <c r="D55" i="5"/>
  <c r="H54" i="5"/>
  <c r="G54" i="5"/>
  <c r="C54" i="5" s="1"/>
  <c r="M54" i="5" s="1"/>
  <c r="F54" i="5"/>
  <c r="D54" i="5"/>
  <c r="H53" i="5"/>
  <c r="G53" i="5"/>
  <c r="D53" i="5"/>
  <c r="M52" i="5"/>
  <c r="H52" i="5"/>
  <c r="F52" i="5" s="1"/>
  <c r="G52" i="5"/>
  <c r="E52" i="5" s="1"/>
  <c r="D52" i="5"/>
  <c r="C52" i="5"/>
  <c r="H51" i="5"/>
  <c r="G51" i="5"/>
  <c r="C51" i="5" s="1"/>
  <c r="M51" i="5" s="1"/>
  <c r="F51" i="5"/>
  <c r="E51" i="5"/>
  <c r="D51" i="5"/>
  <c r="H50" i="5"/>
  <c r="G50" i="5"/>
  <c r="C50" i="5" s="1"/>
  <c r="M50" i="5" s="1"/>
  <c r="F50" i="5"/>
  <c r="D50" i="5"/>
  <c r="H49" i="5"/>
  <c r="G49" i="5"/>
  <c r="D49" i="5"/>
  <c r="M48" i="5"/>
  <c r="H48" i="5"/>
  <c r="F48" i="5" s="1"/>
  <c r="G48" i="5"/>
  <c r="E48" i="5" s="1"/>
  <c r="D48" i="5"/>
  <c r="C48" i="5"/>
  <c r="H47" i="5"/>
  <c r="G47" i="5"/>
  <c r="C47" i="5" s="1"/>
  <c r="M47" i="5" s="1"/>
  <c r="F47" i="5"/>
  <c r="E47" i="5"/>
  <c r="D47" i="5"/>
  <c r="H46" i="5"/>
  <c r="G46" i="5"/>
  <c r="C46" i="5" s="1"/>
  <c r="M46" i="5" s="1"/>
  <c r="F46" i="5"/>
  <c r="D46" i="5"/>
  <c r="H45" i="5"/>
  <c r="G45" i="5"/>
  <c r="D45" i="5"/>
  <c r="M44" i="5"/>
  <c r="H44" i="5"/>
  <c r="F44" i="5" s="1"/>
  <c r="G44" i="5"/>
  <c r="E44" i="5" s="1"/>
  <c r="D44" i="5"/>
  <c r="C44" i="5"/>
  <c r="M43" i="5"/>
  <c r="M42" i="5"/>
  <c r="M22" i="5"/>
  <c r="M21" i="5"/>
  <c r="M20" i="5"/>
  <c r="M19" i="5"/>
  <c r="M18" i="5"/>
  <c r="M17" i="5"/>
  <c r="H16" i="5"/>
  <c r="G16" i="5"/>
  <c r="E16" i="5" s="1"/>
  <c r="D16" i="5"/>
  <c r="H15" i="5"/>
  <c r="F15" i="5" s="1"/>
  <c r="G15" i="5"/>
  <c r="C15" i="5" s="1"/>
  <c r="M15" i="5" s="1"/>
  <c r="E15" i="5"/>
  <c r="D15" i="5"/>
  <c r="H14" i="5"/>
  <c r="G14" i="5"/>
  <c r="C14" i="5" s="1"/>
  <c r="M14" i="5" s="1"/>
  <c r="F14" i="5"/>
  <c r="D14" i="5"/>
  <c r="H13" i="5"/>
  <c r="F13" i="5" s="1"/>
  <c r="G13" i="5"/>
  <c r="D13" i="5"/>
  <c r="N12" i="5"/>
  <c r="H12" i="5"/>
  <c r="G12" i="5"/>
  <c r="D12" i="5"/>
  <c r="H11" i="5"/>
  <c r="F11" i="5" s="1"/>
  <c r="G11" i="5"/>
  <c r="D11" i="5"/>
  <c r="C11" i="5"/>
  <c r="M11" i="5" s="1"/>
  <c r="H10" i="5"/>
  <c r="G10" i="5"/>
  <c r="E61" i="5" s="1"/>
  <c r="F10" i="5"/>
  <c r="E10" i="5"/>
  <c r="C10" i="5"/>
  <c r="M10" i="5" s="1"/>
  <c r="M9" i="5"/>
  <c r="M8" i="5"/>
  <c r="H8" i="5"/>
  <c r="G8" i="5"/>
  <c r="M7" i="5"/>
  <c r="N6" i="5"/>
  <c r="M6" i="5"/>
  <c r="O6" i="5" s="1"/>
  <c r="C6" i="5"/>
  <c r="N5" i="5"/>
  <c r="M5" i="5"/>
  <c r="N4" i="5"/>
  <c r="M4" i="5"/>
  <c r="N3" i="5"/>
  <c r="K7" i="5"/>
  <c r="N7" i="5" s="1"/>
  <c r="N2" i="5"/>
  <c r="M2" i="5"/>
  <c r="O5" i="5" l="1"/>
  <c r="M3" i="5"/>
  <c r="O3" i="5" s="1"/>
  <c r="F12" i="5"/>
  <c r="E12" i="5"/>
  <c r="G18" i="5"/>
  <c r="C12" i="5"/>
  <c r="M12" i="5" s="1"/>
  <c r="O12" i="5" s="1"/>
  <c r="C57" i="5"/>
  <c r="M57" i="5" s="1"/>
  <c r="F57" i="5"/>
  <c r="O4" i="5"/>
  <c r="C45" i="5"/>
  <c r="M45" i="5" s="1"/>
  <c r="F45" i="5"/>
  <c r="C61" i="5"/>
  <c r="M61" i="5" s="1"/>
  <c r="F61" i="5"/>
  <c r="H18" i="5"/>
  <c r="C49" i="5"/>
  <c r="M49" i="5" s="1"/>
  <c r="F49" i="5"/>
  <c r="K69" i="5"/>
  <c r="N69" i="5" s="1"/>
  <c r="O69" i="5" s="1"/>
  <c r="K66" i="5"/>
  <c r="N66" i="5" s="1"/>
  <c r="K63" i="5"/>
  <c r="N63" i="5" s="1"/>
  <c r="O63" i="5" s="1"/>
  <c r="K62" i="5"/>
  <c r="N62" i="5" s="1"/>
  <c r="O62" i="5" s="1"/>
  <c r="K59" i="5"/>
  <c r="N59" i="5" s="1"/>
  <c r="O59" i="5" s="1"/>
  <c r="K55" i="5"/>
  <c r="N55" i="5" s="1"/>
  <c r="O55" i="5" s="1"/>
  <c r="K51" i="5"/>
  <c r="N51" i="5" s="1"/>
  <c r="O51" i="5" s="1"/>
  <c r="K47" i="5"/>
  <c r="N47" i="5" s="1"/>
  <c r="O47" i="5" s="1"/>
  <c r="K43" i="5"/>
  <c r="N43" i="5" s="1"/>
  <c r="O43" i="5" s="1"/>
  <c r="K42" i="5"/>
  <c r="N42" i="5" s="1"/>
  <c r="O42" i="5" s="1"/>
  <c r="K39" i="5"/>
  <c r="N39" i="5" s="1"/>
  <c r="K35" i="5"/>
  <c r="N35" i="5" s="1"/>
  <c r="K31" i="5"/>
  <c r="N31" i="5" s="1"/>
  <c r="K27" i="5"/>
  <c r="N27" i="5" s="1"/>
  <c r="K23" i="5"/>
  <c r="N23" i="5" s="1"/>
  <c r="K15" i="5"/>
  <c r="N15" i="5" s="1"/>
  <c r="O15" i="5" s="1"/>
  <c r="K68" i="5"/>
  <c r="N68" i="5" s="1"/>
  <c r="O68" i="5" s="1"/>
  <c r="K67" i="5"/>
  <c r="N67" i="5" s="1"/>
  <c r="K53" i="5"/>
  <c r="N53" i="5" s="1"/>
  <c r="K45" i="5"/>
  <c r="N45" i="5" s="1"/>
  <c r="K41" i="5"/>
  <c r="N41" i="5" s="1"/>
  <c r="K29" i="5"/>
  <c r="N29" i="5" s="1"/>
  <c r="K25" i="5"/>
  <c r="N25" i="5" s="1"/>
  <c r="K10" i="5"/>
  <c r="N10" i="5" s="1"/>
  <c r="O10" i="5" s="1"/>
  <c r="K72" i="5"/>
  <c r="N72" i="5" s="1"/>
  <c r="O72" i="5" s="1"/>
  <c r="K71" i="5"/>
  <c r="N71" i="5" s="1"/>
  <c r="O71" i="5" s="1"/>
  <c r="K65" i="5"/>
  <c r="N65" i="5" s="1"/>
  <c r="O65" i="5" s="1"/>
  <c r="K58" i="5"/>
  <c r="N58" i="5" s="1"/>
  <c r="O58" i="5" s="1"/>
  <c r="K54" i="5"/>
  <c r="N54" i="5" s="1"/>
  <c r="O54" i="5" s="1"/>
  <c r="K50" i="5"/>
  <c r="N50" i="5" s="1"/>
  <c r="O50" i="5" s="1"/>
  <c r="K46" i="5"/>
  <c r="N46" i="5" s="1"/>
  <c r="K38" i="5"/>
  <c r="N38" i="5" s="1"/>
  <c r="K34" i="5"/>
  <c r="N34" i="5" s="1"/>
  <c r="K30" i="5"/>
  <c r="N30" i="5" s="1"/>
  <c r="K26" i="5"/>
  <c r="N26" i="5" s="1"/>
  <c r="K22" i="5"/>
  <c r="N22" i="5" s="1"/>
  <c r="O22" i="5" s="1"/>
  <c r="K21" i="5"/>
  <c r="N21" i="5" s="1"/>
  <c r="O21" i="5" s="1"/>
  <c r="K18" i="5"/>
  <c r="N18" i="5" s="1"/>
  <c r="O18" i="5" s="1"/>
  <c r="K17" i="5"/>
  <c r="N17" i="5" s="1"/>
  <c r="O17" i="5" s="1"/>
  <c r="K14" i="5"/>
  <c r="N14" i="5" s="1"/>
  <c r="O14" i="5" s="1"/>
  <c r="K57" i="5"/>
  <c r="N57" i="5" s="1"/>
  <c r="K33" i="5"/>
  <c r="N33" i="5" s="1"/>
  <c r="K13" i="5"/>
  <c r="N13" i="5" s="1"/>
  <c r="K9" i="5"/>
  <c r="N9" i="5" s="1"/>
  <c r="O9" i="5" s="1"/>
  <c r="K64" i="5"/>
  <c r="N64" i="5" s="1"/>
  <c r="O64" i="5" s="1"/>
  <c r="K61" i="5"/>
  <c r="N61" i="5" s="1"/>
  <c r="K49" i="5"/>
  <c r="N49" i="5" s="1"/>
  <c r="K37" i="5"/>
  <c r="N37" i="5" s="1"/>
  <c r="K70" i="5"/>
  <c r="N70" i="5" s="1"/>
  <c r="O70" i="5" s="1"/>
  <c r="K60" i="5"/>
  <c r="N60" i="5" s="1"/>
  <c r="O60" i="5" s="1"/>
  <c r="K56" i="5"/>
  <c r="N56" i="5" s="1"/>
  <c r="O56" i="5" s="1"/>
  <c r="K52" i="5"/>
  <c r="N52" i="5" s="1"/>
  <c r="O52" i="5" s="1"/>
  <c r="K48" i="5"/>
  <c r="N48" i="5" s="1"/>
  <c r="O48" i="5" s="1"/>
  <c r="K44" i="5"/>
  <c r="N44" i="5" s="1"/>
  <c r="O44" i="5" s="1"/>
  <c r="K40" i="5"/>
  <c r="N40" i="5" s="1"/>
  <c r="K36" i="5"/>
  <c r="N36" i="5" s="1"/>
  <c r="K32" i="5"/>
  <c r="N32" i="5" s="1"/>
  <c r="K28" i="5"/>
  <c r="N28" i="5" s="1"/>
  <c r="K24" i="5"/>
  <c r="N24" i="5" s="1"/>
  <c r="K20" i="5"/>
  <c r="N20" i="5" s="1"/>
  <c r="O20" i="5" s="1"/>
  <c r="K19" i="5"/>
  <c r="N19" i="5" s="1"/>
  <c r="O19" i="5" s="1"/>
  <c r="K16" i="5"/>
  <c r="N16" i="5" s="1"/>
  <c r="O7" i="5"/>
  <c r="O2" i="5"/>
  <c r="K11" i="5"/>
  <c r="N11" i="5" s="1"/>
  <c r="O11" i="5" s="1"/>
  <c r="C16" i="5"/>
  <c r="M16" i="5" s="1"/>
  <c r="F16" i="5"/>
  <c r="O46" i="5"/>
  <c r="K8" i="5"/>
  <c r="N8" i="5" s="1"/>
  <c r="O8" i="5" s="1"/>
  <c r="C13" i="5"/>
  <c r="M13" i="5" s="1"/>
  <c r="C53" i="5"/>
  <c r="M53" i="5" s="1"/>
  <c r="F53" i="5"/>
  <c r="O67" i="5"/>
  <c r="E14" i="5"/>
  <c r="E46" i="5"/>
  <c r="E50" i="5"/>
  <c r="E54" i="5"/>
  <c r="E58" i="5"/>
  <c r="E11" i="5"/>
  <c r="G43" i="5"/>
  <c r="E43" i="5" s="1"/>
  <c r="E70" i="5"/>
  <c r="H43" i="5"/>
  <c r="E13" i="5"/>
  <c r="E45" i="5"/>
  <c r="E49" i="5"/>
  <c r="E53" i="5"/>
  <c r="E57" i="5"/>
  <c r="O53" i="5" l="1"/>
  <c r="O57" i="5"/>
  <c r="O13" i="5"/>
  <c r="O16" i="5"/>
  <c r="E18" i="5"/>
  <c r="F18" i="5"/>
  <c r="F43" i="5"/>
  <c r="O49" i="5"/>
  <c r="O61" i="5"/>
  <c r="O45" i="5"/>
  <c r="H66" i="5" l="1"/>
  <c r="H41" i="5" l="1"/>
  <c r="H40" i="5"/>
  <c r="H39" i="5"/>
  <c r="H38" i="5"/>
  <c r="H37" i="5"/>
  <c r="H36" i="5"/>
  <c r="H35" i="5"/>
  <c r="H34" i="5"/>
  <c r="H33" i="5"/>
  <c r="H32" i="5"/>
  <c r="H31" i="5"/>
  <c r="H30" i="5"/>
  <c r="H29" i="5"/>
  <c r="H28" i="5"/>
  <c r="H26" i="5"/>
  <c r="H27" i="5"/>
  <c r="H25" i="5"/>
  <c r="H24" i="5"/>
  <c r="H23" i="5"/>
  <c r="H22" i="5" l="1"/>
  <c r="H20" i="5" l="1"/>
  <c r="H63" i="5"/>
  <c r="H68" i="5" l="1"/>
  <c r="H72" i="5" l="1"/>
  <c r="G36" i="5" l="1"/>
  <c r="E36" i="5" l="1"/>
  <c r="C36" i="5"/>
  <c r="M36" i="5" s="1"/>
  <c r="O36" i="5" s="1"/>
  <c r="F36" i="5"/>
  <c r="G33" i="5" l="1"/>
  <c r="E33" i="5" l="1"/>
  <c r="C33" i="5"/>
  <c r="M33" i="5" s="1"/>
  <c r="O33" i="5" s="1"/>
  <c r="F33" i="5"/>
  <c r="G26" i="5" l="1"/>
  <c r="C26" i="5" l="1"/>
  <c r="M26" i="5" s="1"/>
  <c r="O26" i="5" s="1"/>
  <c r="E26" i="5"/>
  <c r="F26" i="5"/>
  <c r="G35" i="5" l="1"/>
  <c r="E35" i="5" l="1"/>
  <c r="C35" i="5"/>
  <c r="M35" i="5" s="1"/>
  <c r="O35" i="5" s="1"/>
  <c r="F35" i="5"/>
  <c r="G28" i="5" l="1"/>
  <c r="C28" i="5" l="1"/>
  <c r="M28" i="5" s="1"/>
  <c r="O28" i="5" s="1"/>
  <c r="E28" i="5"/>
  <c r="F28" i="5"/>
  <c r="G32" i="5" l="1"/>
  <c r="C32" i="5" l="1"/>
  <c r="M32" i="5" s="1"/>
  <c r="O32" i="5" s="1"/>
  <c r="E32" i="5"/>
  <c r="F32" i="5"/>
  <c r="G29" i="5" l="1"/>
  <c r="E29" i="5" l="1"/>
  <c r="C29" i="5"/>
  <c r="M29" i="5" s="1"/>
  <c r="O29" i="5" s="1"/>
  <c r="F29" i="5"/>
  <c r="G25" i="5" l="1"/>
  <c r="E25" i="5" l="1"/>
  <c r="C25" i="5"/>
  <c r="M25" i="5" s="1"/>
  <c r="O25" i="5" s="1"/>
  <c r="F25" i="5"/>
  <c r="G37" i="5" l="1"/>
  <c r="E37" i="5" l="1"/>
  <c r="C37" i="5"/>
  <c r="M37" i="5" s="1"/>
  <c r="O37" i="5" s="1"/>
  <c r="F37" i="5"/>
  <c r="D37" i="5" l="1"/>
  <c r="G38" i="5" l="1"/>
  <c r="C38" i="5" l="1"/>
  <c r="M38" i="5" s="1"/>
  <c r="O38" i="5" s="1"/>
  <c r="E38" i="5"/>
  <c r="F38" i="5"/>
  <c r="G39" i="5" l="1"/>
  <c r="E39" i="5" l="1"/>
  <c r="C39" i="5"/>
  <c r="M39" i="5" s="1"/>
  <c r="O39" i="5" s="1"/>
  <c r="F39" i="5"/>
  <c r="G40" i="5" l="1"/>
  <c r="E40" i="5" l="1"/>
  <c r="C40" i="5"/>
  <c r="M40" i="5" s="1"/>
  <c r="O40" i="5" s="1"/>
  <c r="F40" i="5"/>
  <c r="G41" i="5" l="1"/>
  <c r="E41" i="5" l="1"/>
  <c r="C41" i="5"/>
  <c r="M41" i="5" s="1"/>
  <c r="O41" i="5" s="1"/>
  <c r="F41" i="5"/>
  <c r="G66" i="5" l="1"/>
  <c r="E66" i="5" l="1"/>
  <c r="C66" i="5"/>
  <c r="M66" i="5" s="1"/>
  <c r="O66" i="5" s="1"/>
  <c r="F66" i="5"/>
  <c r="G30" i="5" l="1"/>
  <c r="C30" i="5" l="1"/>
  <c r="M30" i="5" s="1"/>
  <c r="O30" i="5" s="1"/>
  <c r="E30" i="5"/>
  <c r="F30" i="5"/>
  <c r="G34" i="5" l="1"/>
  <c r="C34" i="5" l="1"/>
  <c r="M34" i="5" s="1"/>
  <c r="O34" i="5" s="1"/>
  <c r="E34" i="5"/>
  <c r="F34" i="5"/>
  <c r="G31" i="5"/>
  <c r="E31" i="5" l="1"/>
  <c r="C31" i="5"/>
  <c r="M31" i="5" s="1"/>
  <c r="O31" i="5" s="1"/>
  <c r="F31" i="5"/>
  <c r="G27" i="5" l="1"/>
  <c r="E27" i="5" l="1"/>
  <c r="C27" i="5"/>
  <c r="M27" i="5" s="1"/>
  <c r="O27" i="5" s="1"/>
  <c r="F27" i="5"/>
  <c r="G24" i="5" l="1"/>
  <c r="E24" i="5" l="1"/>
  <c r="C24" i="5"/>
  <c r="M24" i="5" s="1"/>
  <c r="O24" i="5" s="1"/>
  <c r="F24" i="5"/>
  <c r="G23" i="5" l="1"/>
  <c r="G22" i="5" l="1"/>
  <c r="E23" i="5"/>
  <c r="C23" i="5"/>
  <c r="M23" i="5" s="1"/>
  <c r="O23" i="5" s="1"/>
  <c r="F23" i="5"/>
  <c r="G20" i="5" l="1"/>
  <c r="E22" i="5"/>
  <c r="G63" i="5"/>
  <c r="F22" i="5"/>
  <c r="E63" i="5" l="1"/>
  <c r="G68" i="5"/>
  <c r="F63" i="5"/>
  <c r="E20" i="5"/>
  <c r="F20" i="5"/>
  <c r="E68" i="5" l="1"/>
  <c r="G72" i="5"/>
  <c r="F68" i="5"/>
  <c r="E72" i="5" l="1"/>
  <c r="F72" i="5"/>
  <c r="D10" i="5" l="1"/>
  <c r="D65" i="5"/>
  <c r="D41" i="5" l="1"/>
  <c r="D38" i="5" l="1"/>
  <c r="D39" i="5"/>
  <c r="D27" i="5"/>
  <c r="D31" i="5"/>
  <c r="D29" i="5"/>
  <c r="D35" i="5"/>
  <c r="D24" i="5"/>
  <c r="D28" i="5"/>
  <c r="D36" i="5"/>
  <c r="D25" i="5"/>
  <c r="D26" i="5"/>
  <c r="D40" i="5"/>
  <c r="D66" i="5"/>
  <c r="D30" i="5"/>
  <c r="D34" i="5"/>
  <c r="D33" i="5"/>
  <c r="D32" i="5"/>
  <c r="D23" i="5"/>
  <c r="D70" i="5" l="1"/>
  <c r="B31" i="2" l="1"/>
  <c r="C30" i="2" s="1"/>
  <c r="B15" i="2"/>
  <c r="C13" i="2" s="1"/>
  <c r="C36" i="2" l="1"/>
  <c r="C42" i="2" s="1"/>
  <c r="C38" i="2" l="1"/>
  <c r="C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tc={EDF1D091-C250-4FF9-A394-F80CDD6ACBCD}</author>
  </authors>
  <commentList>
    <comment ref="A21" authorId="0" shapeId="0" xr:uid="{EDF1D091-C250-4FF9-A394-F80CDD6ACBC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Lo que me lleve en el periodo
</t>
      </text>
    </comment>
  </commentList>
</comments>
</file>

<file path=xl/sharedStrings.xml><?xml version="1.0" encoding="utf-8"?>
<sst xmlns="http://schemas.openxmlformats.org/spreadsheetml/2006/main" count="104" uniqueCount="103">
  <si>
    <t>UTILIDAD BRUTA</t>
  </si>
  <si>
    <t>GASTOS ORDINARIOS</t>
  </si>
  <si>
    <t>GASTOS DE VENTAS</t>
  </si>
  <si>
    <t>UD</t>
  </si>
  <si>
    <t>Urtilidad Contable AI</t>
  </si>
  <si>
    <t>Diferencias permanentes +</t>
  </si>
  <si>
    <t>Ingresos Presuntos +</t>
  </si>
  <si>
    <t xml:space="preserve">Gastos no deducibles </t>
  </si>
  <si>
    <t>Diferencias permanentes -</t>
  </si>
  <si>
    <t xml:space="preserve">Ingresos no constitutivos de renta </t>
  </si>
  <si>
    <t xml:space="preserve">Rentas exentas ( afecta multinacionales ) </t>
  </si>
  <si>
    <t>Doble tributacion</t>
  </si>
  <si>
    <t>CAN</t>
  </si>
  <si>
    <t>Holding</t>
  </si>
  <si>
    <t>a. Tramitar, obtener y vender certificados de emisión de bióxido de carbono de acuerdo con la reglamentación del Gobierno nacional.</t>
  </si>
  <si>
    <t>b. Que al menos el 50% de los recursos obtenidos por la venta de dichos certificados sean invertidos en obras de beneficio social en la región donde opera el generador. La inversión que da derecho al beneficio será realizada de acuerdo con la proporción de afectación de cada municipio por la construcción y operación de la central generadora.</t>
  </si>
  <si>
    <t>e. Los rendimientos financieros provenientes de créditos para la adquisición de vivienda de interés social y/o de interés prioritario, sea con garantía hipotecaria o a través de leasing financiero, por un término de 5 años contado a partir de la fecha del pago de la primera cuota de amortización del crédito o del primer canon del leasing.</t>
  </si>
  <si>
    <t xml:space="preserve">Compensacion perdidas fiscales </t>
  </si>
  <si>
    <t xml:space="preserve">Exceso de rentas presuntivas </t>
  </si>
  <si>
    <t>Valor Ingreso metodo de participacion</t>
  </si>
  <si>
    <t xml:space="preserve">Gastos estimados </t>
  </si>
  <si>
    <t>Diferencia temporales</t>
  </si>
  <si>
    <t>Impuesto diferido Activo periodo +</t>
  </si>
  <si>
    <t>Impuesto diferido Pasivo periodo -</t>
  </si>
  <si>
    <t>INR</t>
  </si>
  <si>
    <t>Valor neto ingresos ganancia Ocasional</t>
  </si>
  <si>
    <t>Sobre Impuesto</t>
  </si>
  <si>
    <t xml:space="preserve">Difrencia </t>
  </si>
  <si>
    <t>Estado de Resultados Integral</t>
  </si>
  <si>
    <t>PARAMETRO 1</t>
  </si>
  <si>
    <t>PARAMETRO FINAL</t>
  </si>
  <si>
    <t>TEXTO</t>
  </si>
  <si>
    <t>ESPACIO ENTRE NOTAS</t>
  </si>
  <si>
    <t>TOTAL</t>
  </si>
  <si>
    <t>CUENTA</t>
  </si>
  <si>
    <t>Nota</t>
  </si>
  <si>
    <t>AV</t>
  </si>
  <si>
    <t>AH</t>
  </si>
  <si>
    <t>41</t>
  </si>
  <si>
    <t>61</t>
  </si>
  <si>
    <t>62</t>
  </si>
  <si>
    <t>71</t>
  </si>
  <si>
    <t>72</t>
  </si>
  <si>
    <t>73</t>
  </si>
  <si>
    <t>74</t>
  </si>
  <si>
    <t>GASTOS ADMINISTRATIVOS</t>
  </si>
  <si>
    <t>5105</t>
  </si>
  <si>
    <t>5110</t>
  </si>
  <si>
    <t>5115</t>
  </si>
  <si>
    <t>5120</t>
  </si>
  <si>
    <t>5125</t>
  </si>
  <si>
    <t>5130</t>
  </si>
  <si>
    <t>5135</t>
  </si>
  <si>
    <t>5140</t>
  </si>
  <si>
    <t>5145</t>
  </si>
  <si>
    <t>5150</t>
  </si>
  <si>
    <t>5155</t>
  </si>
  <si>
    <t>5160</t>
  </si>
  <si>
    <t>5165</t>
  </si>
  <si>
    <t>5170</t>
  </si>
  <si>
    <t>5175</t>
  </si>
  <si>
    <t>5180</t>
  </si>
  <si>
    <t>5185</t>
  </si>
  <si>
    <t>5195</t>
  </si>
  <si>
    <t>5199</t>
  </si>
  <si>
    <t>5205</t>
  </si>
  <si>
    <t>5210</t>
  </si>
  <si>
    <t>5215</t>
  </si>
  <si>
    <t>5220</t>
  </si>
  <si>
    <t>5225</t>
  </si>
  <si>
    <t>5230</t>
  </si>
  <si>
    <t>5235</t>
  </si>
  <si>
    <t>5240</t>
  </si>
  <si>
    <t>5245</t>
  </si>
  <si>
    <t>5250</t>
  </si>
  <si>
    <t>5255</t>
  </si>
  <si>
    <t>5260</t>
  </si>
  <si>
    <t>5265</t>
  </si>
  <si>
    <t>5270</t>
  </si>
  <si>
    <t>5275</t>
  </si>
  <si>
    <t>5285</t>
  </si>
  <si>
    <t>5295</t>
  </si>
  <si>
    <t>5299</t>
  </si>
  <si>
    <t>UTILIDAD OPERATIVA</t>
  </si>
  <si>
    <t>53</t>
  </si>
  <si>
    <t>UTILIDAD ANTES DE IMPUESTOS</t>
  </si>
  <si>
    <t>54</t>
  </si>
  <si>
    <t>UTILIDAD NETA</t>
  </si>
  <si>
    <t>Representante Legal</t>
  </si>
  <si>
    <t>Contador Público</t>
  </si>
  <si>
    <t>Representando a Tus-Cuentas.com</t>
  </si>
  <si>
    <t>Ejercicio 1</t>
  </si>
  <si>
    <t>4. Las siguientes rentas asociadas a la vivienda de interés social y la vivienda de interés prioritario:</t>
  </si>
  <si>
    <t>a. La utilidad en la enajenación de predios destinados al desarrollo de proyectos de vivienda de interés social y/o de vivienda de interés prioritario;</t>
  </si>
  <si>
    <t>b. La utilidad en la primera enajenación de viviendas de interés social y/o de interés prioritario;</t>
  </si>
  <si>
    <t>Para gozar de las exenciones de que tratan los literales a) y b) de este numeral, se requiere que:</t>
  </si>
  <si>
    <t>i) La licencia de construcción establezca que el proyecto a ser desarrollado sea de vivienda de interés social y/o de interés prioritario.</t>
  </si>
  <si>
    <t>ii) Los predios sean aportados a un patrimonio autónomo con objeto exclusivo de desarrollo del proyecto de vivienda de interés social y/o de interés prioritario;</t>
  </si>
  <si>
    <t>iii) La totalidad del desarrollo del proyecto de vivienda de interés social y/o de interés prioritario se efectúe a través del patrimonio autónomo, y</t>
  </si>
  <si>
    <t>iv) El plazo de la fiducia mercantil a través del cual se desarrolla el proyecto, no exceda de dIez (10) años. El Gobierno nacional reglamentará la materia.</t>
  </si>
  <si>
    <t>Los mismos requisitos establecidos en este literal serán aplicables cuando se pretenda acceder a la exención prevista por la enajenación de predios para proyectos de renovación urbana.</t>
  </si>
  <si>
    <t>7. Las rentas de que tratan los artículos 4° del Decreto 841 de 1998 y 135 de la Ley 100 de 993.</t>
  </si>
  <si>
    <t>Articulo 235-5 a,b, numeral 4 y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</si>
</sst>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 _$;\-#,##0\ _$"/>
    <numFmt numFmtId="165" formatCode="0.000%"/>
    <numFmt numFmtId="166" formatCode="##,##0%;[Red]\(##,##0%\)"/>
    <numFmt numFmtId="167" formatCode="##,##0_);[Red]\(##,##0\)"/>
    <numFmt numFmtId="168" formatCode="##,##0.0_);[Red]\(##,##0\)"/>
    <numFmt numFmtId="169" formatCode="_-* #,##0_-;\-* #,##0_-;_-*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sz val="12"/>
      <name val="Courier"/>
      <family val="3"/>
    </font>
    <font>
      <b/>
      <sz val="10"/>
      <color theme="1"/>
      <name val="Arial"/>
      <family val="2"/>
    </font>
    <font>
      <sz val="11"/>
      <color theme="1"/>
      <name val="Arial"/>
      <family val="2"/>
    </font>
    <font>
      <b/>
      <sz val="10"/>
      <name val="Arial"/>
      <family val="2"/>
    </font>
    <font>
      <sz val="10"/>
      <name val="Arial"/>
      <family val="2"/>
    </font>
    <font>
      <sz val="11"/>
      <name val="Arial"/>
      <family val="2"/>
    </font>
    <font>
      <sz val="11"/>
      <name val="Calibri"/>
      <family val="2"/>
      <scheme val="minor"/>
    </font>
    <font>
      <sz val="8"/>
      <color rgb="FF000000"/>
      <name val="Arial"/>
      <family val="2"/>
    </font>
    <font>
      <b/>
      <sz val="24"/>
      <name val="Calibri"/>
      <family val="2"/>
      <scheme val="minor"/>
    </font>
    <font>
      <b/>
      <sz val="14"/>
      <color theme="0"/>
      <name val="Calibri"/>
      <family val="2"/>
      <scheme val="minor"/>
    </font>
    <font>
      <b/>
      <sz val="14"/>
      <name val="Calibri"/>
      <family val="2"/>
      <scheme val="minor"/>
    </font>
    <font>
      <b/>
      <sz val="10"/>
      <name val="Calibri"/>
      <family val="2"/>
      <scheme val="minor"/>
    </font>
    <font>
      <sz val="14"/>
      <name val="Calibri"/>
      <family val="2"/>
      <scheme val="minor"/>
    </font>
    <font>
      <sz val="14"/>
      <color theme="0"/>
      <name val="Calibri"/>
      <family val="2"/>
      <scheme val="minor"/>
    </font>
    <font>
      <b/>
      <i/>
      <sz val="1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3" fillId="0" borderId="0" xfId="0" applyFont="1"/>
    <xf numFmtId="0" fontId="6" fillId="0" borderId="0" xfId="0" applyFont="1"/>
    <xf numFmtId="3" fontId="3" fillId="0" borderId="0" xfId="0" applyNumberFormat="1" applyFont="1"/>
    <xf numFmtId="0" fontId="8" fillId="0" borderId="0" xfId="0" applyFont="1"/>
    <xf numFmtId="41" fontId="8" fillId="0" borderId="0" xfId="0" applyNumberFormat="1" applyFont="1" applyAlignment="1">
      <alignment horizontal="left"/>
    </xf>
    <xf numFmtId="0" fontId="7" fillId="0" borderId="0" xfId="0" applyFont="1"/>
    <xf numFmtId="0" fontId="11" fillId="0" borderId="0" xfId="0" applyFont="1" applyAlignment="1">
      <alignment vertical="center" wrapText="1"/>
    </xf>
    <xf numFmtId="3" fontId="6" fillId="0" borderId="0" xfId="0" applyNumberFormat="1" applyFont="1"/>
    <xf numFmtId="3" fontId="9" fillId="3" borderId="0" xfId="1" applyNumberFormat="1" applyFont="1" applyFill="1"/>
    <xf numFmtId="3" fontId="3" fillId="0" borderId="0" xfId="1" applyNumberFormat="1" applyFont="1"/>
    <xf numFmtId="0" fontId="7" fillId="3" borderId="0" xfId="0" applyFont="1" applyFill="1"/>
    <xf numFmtId="3" fontId="5" fillId="3" borderId="0" xfId="0" applyNumberFormat="1" applyFont="1" applyFill="1"/>
    <xf numFmtId="165" fontId="3" fillId="0" borderId="0" xfId="2" applyNumberFormat="1" applyFont="1"/>
    <xf numFmtId="0" fontId="2" fillId="0" borderId="0" xfId="0" applyFont="1"/>
    <xf numFmtId="0" fontId="10" fillId="0" borderId="1" xfId="0" applyFont="1" applyBorder="1"/>
    <xf numFmtId="0" fontId="12" fillId="0" borderId="3" xfId="0" applyFont="1" applyBorder="1" applyAlignment="1">
      <alignment horizontal="left" vertical="center"/>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0" xfId="0" applyFont="1"/>
    <xf numFmtId="0" fontId="10" fillId="0" borderId="4" xfId="0" applyFont="1" applyBorder="1"/>
    <xf numFmtId="0" fontId="14" fillId="0" borderId="0" xfId="0" applyFont="1" applyAlignment="1">
      <alignment horizontal="center" vertical="distributed"/>
    </xf>
    <xf numFmtId="0" fontId="14" fillId="0" borderId="5" xfId="0" applyFont="1" applyBorder="1" applyAlignment="1">
      <alignment horizontal="center" vertical="distributed"/>
    </xf>
    <xf numFmtId="0" fontId="15" fillId="0" borderId="5" xfId="0" applyFont="1" applyBorder="1" applyAlignment="1">
      <alignment horizontal="center" vertical="distributed"/>
    </xf>
    <xf numFmtId="0" fontId="16" fillId="0" borderId="5" xfId="0" applyFont="1" applyBorder="1" applyAlignment="1">
      <alignment horizontal="center" vertical="distributed"/>
    </xf>
    <xf numFmtId="0" fontId="17" fillId="0" borderId="0" xfId="0" applyFont="1"/>
    <xf numFmtId="0" fontId="16" fillId="0" borderId="4" xfId="0" applyFont="1" applyBorder="1"/>
    <xf numFmtId="164" fontId="18" fillId="2" borderId="0" xfId="3" applyNumberFormat="1" applyFont="1" applyFill="1" applyAlignment="1">
      <alignment horizontal="left" vertical="distributed"/>
    </xf>
    <xf numFmtId="164" fontId="18" fillId="0" borderId="0" xfId="3" applyNumberFormat="1" applyFont="1" applyAlignment="1">
      <alignment horizontal="center" vertical="center"/>
    </xf>
    <xf numFmtId="164" fontId="18" fillId="2" borderId="0" xfId="3" applyNumberFormat="1" applyFont="1" applyFill="1" applyAlignment="1">
      <alignment horizontal="center" vertical="center"/>
    </xf>
    <xf numFmtId="164" fontId="18" fillId="2" borderId="5" xfId="3" applyNumberFormat="1" applyFont="1" applyFill="1" applyBorder="1" applyAlignment="1">
      <alignment horizontal="center" vertical="center"/>
    </xf>
    <xf numFmtId="0" fontId="16" fillId="0" borderId="0" xfId="0" applyFont="1"/>
    <xf numFmtId="164" fontId="18" fillId="0" borderId="0" xfId="3" applyNumberFormat="1" applyFont="1" applyAlignment="1">
      <alignment horizontal="left" vertical="distributed"/>
    </xf>
    <xf numFmtId="164" fontId="18" fillId="0" borderId="5" xfId="3" applyNumberFormat="1" applyFont="1" applyBorder="1" applyAlignment="1">
      <alignment horizontal="center" vertical="center"/>
    </xf>
    <xf numFmtId="49" fontId="2" fillId="0" borderId="0" xfId="0" applyNumberFormat="1" applyFont="1"/>
    <xf numFmtId="49" fontId="10" fillId="0" borderId="4" xfId="0" applyNumberFormat="1" applyFont="1" applyBorder="1"/>
    <xf numFmtId="0" fontId="16" fillId="0" borderId="0" xfId="0" applyFont="1" applyAlignment="1">
      <alignment horizontal="justify" vertical="distributed"/>
    </xf>
    <xf numFmtId="0" fontId="10" fillId="0" borderId="0" xfId="0" applyFont="1" applyAlignment="1">
      <alignment horizontal="center"/>
    </xf>
    <xf numFmtId="166" fontId="16" fillId="0" borderId="0" xfId="5" applyNumberFormat="1" applyFont="1" applyFill="1" applyBorder="1"/>
    <xf numFmtId="167" fontId="16" fillId="0" borderId="0" xfId="6" applyNumberFormat="1" applyFont="1" applyFill="1" applyBorder="1"/>
    <xf numFmtId="167" fontId="16" fillId="0" borderId="5" xfId="6" applyNumberFormat="1" applyFont="1" applyFill="1" applyBorder="1"/>
    <xf numFmtId="166" fontId="10" fillId="0" borderId="0" xfId="0" applyNumberFormat="1" applyFont="1"/>
    <xf numFmtId="164" fontId="18" fillId="0" borderId="0" xfId="3" applyNumberFormat="1" applyFont="1" applyAlignment="1">
      <alignment horizontal="justify" vertical="distributed"/>
    </xf>
    <xf numFmtId="167" fontId="18" fillId="0" borderId="0" xfId="6" applyNumberFormat="1" applyFont="1" applyFill="1" applyBorder="1" applyAlignment="1">
      <alignment horizontal="right" vertical="center"/>
    </xf>
    <xf numFmtId="167" fontId="18" fillId="0" borderId="5" xfId="6" applyNumberFormat="1" applyFont="1" applyFill="1" applyBorder="1" applyAlignment="1">
      <alignment horizontal="right" vertical="center"/>
    </xf>
    <xf numFmtId="167" fontId="18" fillId="2" borderId="0" xfId="3" applyNumberFormat="1" applyFont="1" applyFill="1" applyAlignment="1">
      <alignment horizontal="right" vertical="distributed"/>
    </xf>
    <xf numFmtId="167" fontId="18" fillId="2" borderId="5" xfId="3" applyNumberFormat="1" applyFont="1" applyFill="1" applyBorder="1" applyAlignment="1">
      <alignment horizontal="right" vertical="distributed"/>
    </xf>
    <xf numFmtId="167" fontId="10" fillId="0" borderId="0" xfId="6" applyNumberFormat="1" applyFont="1" applyFill="1" applyBorder="1"/>
    <xf numFmtId="167" fontId="10" fillId="0" borderId="5" xfId="6" applyNumberFormat="1" applyFont="1" applyFill="1" applyBorder="1"/>
    <xf numFmtId="167" fontId="14" fillId="0" borderId="0" xfId="6" applyNumberFormat="1" applyFont="1" applyFill="1" applyBorder="1"/>
    <xf numFmtId="0" fontId="2" fillId="0" borderId="12" xfId="0" applyFont="1" applyBorder="1"/>
    <xf numFmtId="9" fontId="16" fillId="0" borderId="0" xfId="5" applyFont="1" applyFill="1" applyBorder="1"/>
    <xf numFmtId="168" fontId="16" fillId="0" borderId="0" xfId="6" applyNumberFormat="1" applyFont="1" applyFill="1" applyBorder="1"/>
    <xf numFmtId="168" fontId="16" fillId="0" borderId="5" xfId="6" applyNumberFormat="1" applyFont="1" applyFill="1" applyBorder="1"/>
    <xf numFmtId="0" fontId="10" fillId="0" borderId="12" xfId="0" applyFont="1" applyBorder="1"/>
    <xf numFmtId="169" fontId="16" fillId="0" borderId="0" xfId="6" applyNumberFormat="1" applyFont="1" applyFill="1" applyBorder="1"/>
    <xf numFmtId="169" fontId="16" fillId="0" borderId="5" xfId="6" applyNumberFormat="1" applyFont="1" applyFill="1" applyBorder="1"/>
    <xf numFmtId="169" fontId="10" fillId="0" borderId="0" xfId="6" applyNumberFormat="1" applyFont="1" applyFill="1" applyBorder="1"/>
    <xf numFmtId="169" fontId="10" fillId="0" borderId="5" xfId="6" applyNumberFormat="1" applyFont="1" applyFill="1" applyBorder="1"/>
    <xf numFmtId="0" fontId="16" fillId="0" borderId="0" xfId="0" applyFont="1" applyAlignment="1">
      <alignment horizontal="center"/>
    </xf>
    <xf numFmtId="0" fontId="16" fillId="0" borderId="5" xfId="0" applyFont="1" applyBorder="1"/>
    <xf numFmtId="0" fontId="14" fillId="0" borderId="0" xfId="0" applyFont="1" applyAlignment="1">
      <alignment horizontal="center"/>
    </xf>
    <xf numFmtId="0" fontId="14" fillId="0" borderId="5" xfId="0" applyFont="1" applyBorder="1" applyAlignment="1">
      <alignment horizontal="center"/>
    </xf>
    <xf numFmtId="164" fontId="14" fillId="0" borderId="0" xfId="0" applyNumberFormat="1" applyFont="1" applyAlignment="1">
      <alignment horizontal="center"/>
    </xf>
    <xf numFmtId="0" fontId="14" fillId="0" borderId="0" xfId="0" applyFont="1"/>
    <xf numFmtId="0" fontId="14" fillId="0" borderId="5" xfId="0" applyFont="1" applyBorder="1"/>
    <xf numFmtId="0" fontId="10" fillId="0" borderId="7" xfId="0" applyFont="1" applyBorder="1"/>
    <xf numFmtId="0" fontId="10" fillId="0" borderId="6" xfId="0" applyFont="1" applyBorder="1"/>
    <xf numFmtId="0" fontId="10" fillId="0" borderId="6" xfId="0" applyFont="1" applyBorder="1" applyAlignment="1">
      <alignment horizontal="center"/>
    </xf>
    <xf numFmtId="169" fontId="10" fillId="0" borderId="6" xfId="6" applyNumberFormat="1" applyFont="1" applyFill="1" applyBorder="1"/>
    <xf numFmtId="169" fontId="10" fillId="0" borderId="8" xfId="6" applyNumberFormat="1" applyFont="1" applyFill="1" applyBorder="1"/>
    <xf numFmtId="169" fontId="10" fillId="0" borderId="0" xfId="6" applyNumberFormat="1" applyFont="1" applyFill="1"/>
    <xf numFmtId="0" fontId="14" fillId="0" borderId="0" xfId="0" applyFont="1" applyAlignment="1">
      <alignment horizontal="center"/>
    </xf>
    <xf numFmtId="0" fontId="12" fillId="0" borderId="2" xfId="0" applyFont="1" applyBorder="1" applyAlignment="1">
      <alignment horizontal="left" vertical="center"/>
    </xf>
    <xf numFmtId="0" fontId="14" fillId="0" borderId="0" xfId="0" applyFont="1" applyAlignment="1">
      <alignment horizontal="center" vertical="distributed"/>
    </xf>
    <xf numFmtId="0" fontId="15" fillId="0" borderId="0" xfId="0" applyFont="1" applyAlignment="1">
      <alignment horizontal="center" vertical="distributed"/>
    </xf>
    <xf numFmtId="0" fontId="16" fillId="0" borderId="0" xfId="0" applyFont="1" applyAlignment="1">
      <alignment horizontal="center" vertical="distributed"/>
    </xf>
    <xf numFmtId="0" fontId="11" fillId="0" borderId="0" xfId="0" applyFont="1"/>
    <xf numFmtId="0" fontId="11" fillId="0" borderId="0" xfId="0" applyFont="1" applyAlignment="1">
      <alignment horizontal="left" wrapText="1"/>
    </xf>
    <xf numFmtId="9" fontId="3" fillId="0" borderId="0" xfId="2" applyFont="1"/>
  </cellXfs>
  <cellStyles count="7">
    <cellStyle name="Millares" xfId="1" builtinId="3"/>
    <cellStyle name="Millares [0] 2" xfId="4" xr:uid="{2FD7A3A6-B22A-4FFE-A295-F055DD2A142B}"/>
    <cellStyle name="Millares 2" xfId="6" xr:uid="{23A07343-2076-47C0-A480-A7EBE5B0A0B0}"/>
    <cellStyle name="Normal" xfId="0" builtinId="0"/>
    <cellStyle name="Normal 2" xfId="3" xr:uid="{4E78DD04-370A-4088-8D5E-46683147C1CD}"/>
    <cellStyle name="Porcentaje" xfId="2" builtinId="5"/>
    <cellStyle name="Porcentaje 2" xfId="5" xr:uid="{B476CD6E-A1AC-49D1-8E18-21A881357671}"/>
  </cellStyles>
  <dxfs count="11">
    <dxf>
      <fill>
        <gradientFill degree="45">
          <stop position="0">
            <color theme="9" tint="-0.25098422193060094"/>
          </stop>
          <stop position="1">
            <color theme="9" tint="0.80001220740379042"/>
          </stop>
        </gradientFill>
      </fill>
    </dxf>
    <dxf>
      <fill>
        <gradientFill degree="45">
          <stop position="0">
            <color theme="9" tint="-0.25098422193060094"/>
          </stop>
          <stop position="1">
            <color theme="9" tint="0.80001220740379042"/>
          </stop>
        </gradientFill>
      </fill>
    </dxf>
    <dxf>
      <fill>
        <gradientFill degree="45">
          <stop position="0">
            <color theme="9" tint="-0.25098422193060094"/>
          </stop>
          <stop position="1">
            <color theme="9" tint="0.80001220740379042"/>
          </stop>
        </gradientFill>
      </fill>
    </dxf>
    <dxf>
      <fill>
        <gradientFill degree="45">
          <stop position="0">
            <color theme="9" tint="-0.25098422193060094"/>
          </stop>
          <stop position="1">
            <color theme="9" tint="0.80001220740379042"/>
          </stop>
        </gradientFill>
      </fill>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dxf>
    <dxf>
      <border outline="0">
        <top style="thin">
          <color theme="4" tint="0.39997558519241921"/>
        </top>
      </border>
    </dxf>
    <dxf>
      <font>
        <b val="0"/>
        <i val="0"/>
        <strike val="0"/>
        <condense val="0"/>
        <extend val="0"/>
        <outline val="0"/>
        <shadow val="0"/>
        <u val="none"/>
        <vertAlign val="baseline"/>
        <sz val="11"/>
        <color theme="0"/>
        <name val="Calibri"/>
        <family val="2"/>
        <scheme val="minor"/>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4"/>
        <color theme="0"/>
        <name val="Calibri"/>
        <family val="2"/>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Mi%20unidad\Empresas%20Inactivas\MALDONADO%20GARCIA%20SAS\Estados%20Financieros\Estados%20financieros%202022\Anuales\Plantilla%20Estados%20Financieros.xlsm" TargetMode="External"/><Relationship Id="rId1" Type="http://schemas.openxmlformats.org/officeDocument/2006/relationships/externalLinkPath" Target="/Mi%20unidad/Empresas%20Inactivas/MALDONADO%20GARCIA%20SAS/Estados%20Financieros/Estados%20financieros%202022/Anuales/Plantilla%20Estados%20Financie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Introduccion"/>
      <sheetName val="PROCESO"/>
      <sheetName val="Portada"/>
      <sheetName val="Certificación"/>
      <sheetName val="BP1"/>
      <sheetName val="BP2"/>
      <sheetName val="DATAPUC"/>
      <sheetName val="DETALLE"/>
      <sheetName val="Puc Autorizado"/>
      <sheetName val="BALANCE"/>
      <sheetName val="E.RESULTADOS"/>
      <sheetName val="C.PATRIMONIO"/>
      <sheetName val="F.EFECTIVO"/>
      <sheetName val="DETALLE2"/>
      <sheetName val="DATA"/>
      <sheetName val="NOTAS"/>
      <sheetName val="F.PPYE"/>
      <sheetName val="MATERIALIDAD"/>
      <sheetName val="I.DIFERIDO"/>
      <sheetName val="Plantilla Estados Financieros"/>
    </sheetNames>
    <sheetDataSet>
      <sheetData sheetId="0"/>
      <sheetData sheetId="1">
        <row r="3">
          <cell r="D3">
            <v>2022</v>
          </cell>
        </row>
        <row r="4">
          <cell r="D4">
            <v>2021</v>
          </cell>
        </row>
      </sheetData>
      <sheetData sheetId="2"/>
      <sheetData sheetId="3"/>
      <sheetData sheetId="4"/>
      <sheetData sheetId="5"/>
      <sheetData sheetId="6"/>
      <sheetData sheetId="7">
        <row r="1">
          <cell r="CR1" t="str">
            <v>Busq</v>
          </cell>
        </row>
        <row r="2">
          <cell r="CR2" t="str">
            <v/>
          </cell>
        </row>
        <row r="3">
          <cell r="CR3" t="str">
            <v/>
          </cell>
        </row>
        <row r="4">
          <cell r="CR4" t="str">
            <v/>
          </cell>
        </row>
        <row r="5">
          <cell r="CR5" t="str">
            <v/>
          </cell>
        </row>
        <row r="6">
          <cell r="CR6" t="str">
            <v/>
          </cell>
        </row>
        <row r="7">
          <cell r="CR7" t="str">
            <v/>
          </cell>
        </row>
        <row r="8">
          <cell r="CR8" t="str">
            <v/>
          </cell>
        </row>
        <row r="9">
          <cell r="CR9" t="str">
            <v/>
          </cell>
        </row>
        <row r="10">
          <cell r="CR10" t="str">
            <v/>
          </cell>
        </row>
        <row r="11">
          <cell r="CR11" t="str">
            <v/>
          </cell>
        </row>
        <row r="12">
          <cell r="CR12" t="str">
            <v/>
          </cell>
        </row>
        <row r="13">
          <cell r="CR13" t="str">
            <v/>
          </cell>
        </row>
        <row r="14">
          <cell r="CR14" t="str">
            <v/>
          </cell>
        </row>
        <row r="15">
          <cell r="CR15" t="str">
            <v/>
          </cell>
        </row>
        <row r="16">
          <cell r="CR16" t="str">
            <v/>
          </cell>
        </row>
        <row r="17">
          <cell r="CR17" t="str">
            <v/>
          </cell>
        </row>
        <row r="18">
          <cell r="CR18" t="str">
            <v/>
          </cell>
        </row>
        <row r="19">
          <cell r="CR19" t="str">
            <v/>
          </cell>
        </row>
        <row r="20">
          <cell r="CR20" t="str">
            <v/>
          </cell>
        </row>
        <row r="21">
          <cell r="CR21" t="str">
            <v/>
          </cell>
        </row>
        <row r="22">
          <cell r="CR22" t="str">
            <v/>
          </cell>
        </row>
        <row r="23">
          <cell r="CR23" t="str">
            <v/>
          </cell>
        </row>
        <row r="24">
          <cell r="CR24" t="str">
            <v/>
          </cell>
        </row>
        <row r="25">
          <cell r="CR25" t="str">
            <v/>
          </cell>
        </row>
        <row r="26">
          <cell r="CR26" t="str">
            <v/>
          </cell>
        </row>
        <row r="27">
          <cell r="CR27" t="str">
            <v/>
          </cell>
        </row>
        <row r="28">
          <cell r="CR28" t="str">
            <v/>
          </cell>
        </row>
        <row r="29">
          <cell r="CR29" t="str">
            <v/>
          </cell>
        </row>
        <row r="30">
          <cell r="CR30" t="str">
            <v/>
          </cell>
        </row>
        <row r="31">
          <cell r="CR31" t="str">
            <v/>
          </cell>
        </row>
        <row r="32">
          <cell r="CR32" t="str">
            <v/>
          </cell>
        </row>
        <row r="33">
          <cell r="CR33" t="str">
            <v/>
          </cell>
        </row>
        <row r="34">
          <cell r="CR34" t="str">
            <v/>
          </cell>
        </row>
        <row r="35">
          <cell r="CR35" t="str">
            <v/>
          </cell>
        </row>
        <row r="36">
          <cell r="CR36" t="str">
            <v/>
          </cell>
        </row>
        <row r="37">
          <cell r="CR37" t="str">
            <v/>
          </cell>
        </row>
        <row r="38">
          <cell r="CR38" t="str">
            <v/>
          </cell>
        </row>
        <row r="39">
          <cell r="CR39" t="str">
            <v/>
          </cell>
        </row>
        <row r="40">
          <cell r="CR40" t="str">
            <v/>
          </cell>
        </row>
        <row r="41">
          <cell r="CR41" t="str">
            <v/>
          </cell>
        </row>
        <row r="42">
          <cell r="CR42" t="str">
            <v/>
          </cell>
        </row>
        <row r="43">
          <cell r="CR43" t="str">
            <v/>
          </cell>
        </row>
        <row r="44">
          <cell r="CR44" t="str">
            <v/>
          </cell>
        </row>
        <row r="45">
          <cell r="CR45" t="str">
            <v/>
          </cell>
        </row>
        <row r="46">
          <cell r="CR46" t="str">
            <v/>
          </cell>
        </row>
        <row r="47">
          <cell r="CR47" t="str">
            <v/>
          </cell>
        </row>
        <row r="48">
          <cell r="CR48" t="str">
            <v/>
          </cell>
        </row>
        <row r="49">
          <cell r="CR49" t="str">
            <v/>
          </cell>
        </row>
        <row r="50">
          <cell r="CR50" t="str">
            <v/>
          </cell>
        </row>
        <row r="51">
          <cell r="CR51" t="str">
            <v/>
          </cell>
        </row>
        <row r="52">
          <cell r="CR52" t="str">
            <v/>
          </cell>
        </row>
        <row r="53">
          <cell r="CR53" t="str">
            <v/>
          </cell>
        </row>
        <row r="54">
          <cell r="CR54" t="str">
            <v/>
          </cell>
        </row>
        <row r="55">
          <cell r="CR55" t="str">
            <v/>
          </cell>
        </row>
        <row r="56">
          <cell r="CR56" t="str">
            <v/>
          </cell>
        </row>
        <row r="57">
          <cell r="CR57" t="str">
            <v/>
          </cell>
        </row>
        <row r="58">
          <cell r="CR58" t="str">
            <v/>
          </cell>
        </row>
        <row r="59">
          <cell r="CR59" t="str">
            <v/>
          </cell>
        </row>
        <row r="60">
          <cell r="CR60" t="str">
            <v/>
          </cell>
        </row>
        <row r="61">
          <cell r="CR61" t="str">
            <v/>
          </cell>
        </row>
        <row r="62">
          <cell r="CR62" t="str">
            <v/>
          </cell>
        </row>
        <row r="63">
          <cell r="CR63" t="str">
            <v/>
          </cell>
        </row>
        <row r="64">
          <cell r="CR64" t="str">
            <v/>
          </cell>
        </row>
        <row r="65">
          <cell r="CR65" t="str">
            <v/>
          </cell>
        </row>
        <row r="66">
          <cell r="CR66" t="str">
            <v/>
          </cell>
        </row>
        <row r="67">
          <cell r="CR67" t="str">
            <v/>
          </cell>
        </row>
        <row r="68">
          <cell r="CR68" t="str">
            <v/>
          </cell>
        </row>
        <row r="69">
          <cell r="CR69" t="str">
            <v/>
          </cell>
        </row>
        <row r="70">
          <cell r="CR70" t="str">
            <v/>
          </cell>
        </row>
        <row r="71">
          <cell r="CR71" t="str">
            <v/>
          </cell>
        </row>
        <row r="72">
          <cell r="CR72" t="str">
            <v/>
          </cell>
        </row>
        <row r="73">
          <cell r="CR73" t="str">
            <v/>
          </cell>
        </row>
        <row r="74">
          <cell r="CR74" t="str">
            <v/>
          </cell>
        </row>
        <row r="75">
          <cell r="CR75" t="str">
            <v/>
          </cell>
        </row>
        <row r="76">
          <cell r="CR76" t="str">
            <v/>
          </cell>
        </row>
        <row r="77">
          <cell r="CR77" t="str">
            <v/>
          </cell>
        </row>
        <row r="78">
          <cell r="CR78" t="str">
            <v/>
          </cell>
        </row>
        <row r="79">
          <cell r="CR79" t="str">
            <v/>
          </cell>
        </row>
        <row r="80">
          <cell r="CR80" t="str">
            <v/>
          </cell>
        </row>
        <row r="81">
          <cell r="CR81" t="str">
            <v/>
          </cell>
        </row>
        <row r="82">
          <cell r="CR82" t="str">
            <v/>
          </cell>
        </row>
        <row r="83">
          <cell r="CR83" t="str">
            <v/>
          </cell>
        </row>
        <row r="84">
          <cell r="CR84" t="str">
            <v/>
          </cell>
        </row>
        <row r="85">
          <cell r="CR85" t="str">
            <v/>
          </cell>
        </row>
        <row r="86">
          <cell r="CR86" t="str">
            <v/>
          </cell>
        </row>
        <row r="87">
          <cell r="CR87" t="str">
            <v/>
          </cell>
        </row>
        <row r="88">
          <cell r="CR88" t="str">
            <v/>
          </cell>
        </row>
        <row r="89">
          <cell r="CR89" t="str">
            <v/>
          </cell>
        </row>
        <row r="90">
          <cell r="CR90" t="str">
            <v/>
          </cell>
        </row>
        <row r="91">
          <cell r="CR91" t="str">
            <v/>
          </cell>
        </row>
        <row r="92">
          <cell r="CR92" t="str">
            <v/>
          </cell>
        </row>
        <row r="93">
          <cell r="CR93" t="str">
            <v/>
          </cell>
        </row>
        <row r="94">
          <cell r="CR94" t="str">
            <v/>
          </cell>
        </row>
        <row r="95">
          <cell r="CR95" t="str">
            <v/>
          </cell>
        </row>
        <row r="96">
          <cell r="CR96" t="str">
            <v/>
          </cell>
        </row>
        <row r="97">
          <cell r="CR97" t="str">
            <v/>
          </cell>
        </row>
        <row r="98">
          <cell r="CR98" t="str">
            <v/>
          </cell>
        </row>
        <row r="99">
          <cell r="CR99" t="str">
            <v/>
          </cell>
        </row>
        <row r="100">
          <cell r="CR100" t="str">
            <v/>
          </cell>
        </row>
        <row r="101">
          <cell r="CR101" t="str">
            <v/>
          </cell>
        </row>
        <row r="102">
          <cell r="CR102" t="str">
            <v/>
          </cell>
        </row>
        <row r="103">
          <cell r="CR103" t="str">
            <v/>
          </cell>
        </row>
        <row r="104">
          <cell r="CR104" t="str">
            <v/>
          </cell>
        </row>
        <row r="105">
          <cell r="CR105" t="str">
            <v/>
          </cell>
        </row>
        <row r="106">
          <cell r="CR106" t="str">
            <v/>
          </cell>
        </row>
        <row r="107">
          <cell r="CR107" t="str">
            <v/>
          </cell>
        </row>
        <row r="108">
          <cell r="CR108" t="str">
            <v/>
          </cell>
        </row>
        <row r="109">
          <cell r="CR109" t="str">
            <v/>
          </cell>
        </row>
        <row r="110">
          <cell r="CR110" t="str">
            <v/>
          </cell>
        </row>
        <row r="111">
          <cell r="CR111" t="str">
            <v/>
          </cell>
        </row>
        <row r="112">
          <cell r="CR112" t="str">
            <v/>
          </cell>
        </row>
        <row r="113">
          <cell r="CR113" t="str">
            <v/>
          </cell>
        </row>
        <row r="114">
          <cell r="CR114" t="str">
            <v/>
          </cell>
        </row>
        <row r="115">
          <cell r="CR115" t="str">
            <v/>
          </cell>
        </row>
        <row r="116">
          <cell r="CR116" t="str">
            <v/>
          </cell>
        </row>
        <row r="117">
          <cell r="CR117" t="str">
            <v/>
          </cell>
        </row>
        <row r="118">
          <cell r="CR118" t="str">
            <v/>
          </cell>
        </row>
        <row r="119">
          <cell r="CR119" t="str">
            <v/>
          </cell>
        </row>
        <row r="120">
          <cell r="CR120" t="str">
            <v/>
          </cell>
        </row>
        <row r="121">
          <cell r="CR121" t="str">
            <v/>
          </cell>
        </row>
        <row r="122">
          <cell r="CR122" t="str">
            <v/>
          </cell>
        </row>
        <row r="123">
          <cell r="CR123" t="str">
            <v/>
          </cell>
        </row>
        <row r="124">
          <cell r="CR124" t="str">
            <v/>
          </cell>
        </row>
        <row r="125">
          <cell r="CR125" t="str">
            <v/>
          </cell>
        </row>
        <row r="126">
          <cell r="CR126" t="str">
            <v/>
          </cell>
        </row>
        <row r="127">
          <cell r="CR127" t="str">
            <v/>
          </cell>
        </row>
        <row r="128">
          <cell r="CR128" t="str">
            <v/>
          </cell>
        </row>
        <row r="129">
          <cell r="CR129" t="str">
            <v/>
          </cell>
        </row>
        <row r="130">
          <cell r="CR130" t="str">
            <v/>
          </cell>
        </row>
        <row r="131">
          <cell r="CR131" t="str">
            <v/>
          </cell>
        </row>
        <row r="132">
          <cell r="CR132" t="str">
            <v/>
          </cell>
        </row>
        <row r="133">
          <cell r="CR133" t="str">
            <v/>
          </cell>
        </row>
        <row r="134">
          <cell r="CR134" t="str">
            <v/>
          </cell>
        </row>
        <row r="135">
          <cell r="CR135" t="str">
            <v/>
          </cell>
        </row>
        <row r="136">
          <cell r="CR136" t="str">
            <v/>
          </cell>
        </row>
        <row r="137">
          <cell r="CR137" t="str">
            <v/>
          </cell>
        </row>
        <row r="138">
          <cell r="CR138" t="str">
            <v/>
          </cell>
        </row>
        <row r="139">
          <cell r="CR139" t="str">
            <v/>
          </cell>
        </row>
        <row r="140">
          <cell r="CR140" t="str">
            <v/>
          </cell>
        </row>
        <row r="141">
          <cell r="CR141" t="str">
            <v/>
          </cell>
        </row>
        <row r="142">
          <cell r="CR142" t="str">
            <v/>
          </cell>
        </row>
        <row r="143">
          <cell r="CR143" t="str">
            <v/>
          </cell>
        </row>
        <row r="144">
          <cell r="CR144" t="str">
            <v/>
          </cell>
        </row>
        <row r="145">
          <cell r="CR145" t="str">
            <v/>
          </cell>
        </row>
        <row r="146">
          <cell r="CR146" t="str">
            <v/>
          </cell>
        </row>
        <row r="147">
          <cell r="CR147" t="str">
            <v/>
          </cell>
        </row>
        <row r="148">
          <cell r="CR148" t="str">
            <v/>
          </cell>
        </row>
        <row r="149">
          <cell r="CR149" t="str">
            <v/>
          </cell>
        </row>
        <row r="150">
          <cell r="CR150" t="str">
            <v/>
          </cell>
        </row>
        <row r="151">
          <cell r="CR151" t="str">
            <v/>
          </cell>
        </row>
        <row r="152">
          <cell r="CR152" t="str">
            <v/>
          </cell>
        </row>
        <row r="153">
          <cell r="CR153" t="str">
            <v/>
          </cell>
        </row>
        <row r="154">
          <cell r="CR154" t="str">
            <v/>
          </cell>
        </row>
        <row r="155">
          <cell r="CR155" t="str">
            <v/>
          </cell>
        </row>
        <row r="156">
          <cell r="CR156" t="str">
            <v/>
          </cell>
        </row>
        <row r="157">
          <cell r="CR157" t="str">
            <v/>
          </cell>
        </row>
        <row r="158">
          <cell r="CR158" t="str">
            <v/>
          </cell>
        </row>
        <row r="159">
          <cell r="CR159" t="str">
            <v/>
          </cell>
        </row>
        <row r="160">
          <cell r="CR160" t="str">
            <v/>
          </cell>
        </row>
        <row r="161">
          <cell r="CR161" t="str">
            <v/>
          </cell>
        </row>
        <row r="162">
          <cell r="CR162" t="str">
            <v/>
          </cell>
        </row>
        <row r="163">
          <cell r="CR163" t="str">
            <v/>
          </cell>
        </row>
        <row r="164">
          <cell r="CR164" t="str">
            <v/>
          </cell>
        </row>
        <row r="165">
          <cell r="CR165" t="str">
            <v/>
          </cell>
        </row>
        <row r="166">
          <cell r="CR166" t="str">
            <v/>
          </cell>
        </row>
        <row r="167">
          <cell r="CR167" t="str">
            <v/>
          </cell>
        </row>
        <row r="168">
          <cell r="CR168" t="str">
            <v/>
          </cell>
        </row>
        <row r="169">
          <cell r="CR169" t="str">
            <v/>
          </cell>
        </row>
        <row r="170">
          <cell r="CR170" t="str">
            <v/>
          </cell>
        </row>
        <row r="171">
          <cell r="CR171" t="str">
            <v/>
          </cell>
        </row>
        <row r="172">
          <cell r="CR172" t="str">
            <v/>
          </cell>
        </row>
        <row r="173">
          <cell r="CR173" t="str">
            <v/>
          </cell>
        </row>
        <row r="174">
          <cell r="CR174" t="str">
            <v/>
          </cell>
        </row>
        <row r="175">
          <cell r="CR175" t="str">
            <v/>
          </cell>
        </row>
        <row r="176">
          <cell r="CR176" t="str">
            <v/>
          </cell>
        </row>
        <row r="177">
          <cell r="CR177" t="str">
            <v/>
          </cell>
        </row>
        <row r="178">
          <cell r="CR178" t="str">
            <v/>
          </cell>
        </row>
        <row r="179">
          <cell r="CR179" t="str">
            <v/>
          </cell>
        </row>
        <row r="180">
          <cell r="CR180" t="str">
            <v/>
          </cell>
        </row>
        <row r="181">
          <cell r="CR181" t="str">
            <v/>
          </cell>
        </row>
        <row r="182">
          <cell r="CR182" t="str">
            <v/>
          </cell>
        </row>
        <row r="183">
          <cell r="CR183" t="str">
            <v/>
          </cell>
        </row>
        <row r="184">
          <cell r="CR184" t="str">
            <v/>
          </cell>
        </row>
        <row r="185">
          <cell r="CR185" t="str">
            <v/>
          </cell>
        </row>
        <row r="186">
          <cell r="CR186" t="str">
            <v/>
          </cell>
        </row>
        <row r="187">
          <cell r="CR187" t="str">
            <v/>
          </cell>
        </row>
        <row r="188">
          <cell r="CR188" t="str">
            <v/>
          </cell>
        </row>
        <row r="189">
          <cell r="CR189" t="str">
            <v/>
          </cell>
        </row>
        <row r="190">
          <cell r="CR190" t="str">
            <v/>
          </cell>
        </row>
        <row r="191">
          <cell r="CR191" t="str">
            <v/>
          </cell>
        </row>
        <row r="192">
          <cell r="CR192" t="str">
            <v/>
          </cell>
        </row>
        <row r="193">
          <cell r="CR193" t="str">
            <v/>
          </cell>
        </row>
        <row r="194">
          <cell r="CR194" t="str">
            <v/>
          </cell>
        </row>
        <row r="195">
          <cell r="CR195" t="str">
            <v/>
          </cell>
        </row>
        <row r="196">
          <cell r="CR196" t="str">
            <v/>
          </cell>
        </row>
        <row r="197">
          <cell r="CR197" t="str">
            <v/>
          </cell>
        </row>
        <row r="198">
          <cell r="CR198" t="str">
            <v/>
          </cell>
        </row>
        <row r="199">
          <cell r="CR199" t="str">
            <v/>
          </cell>
        </row>
        <row r="200">
          <cell r="CR200" t="str">
            <v/>
          </cell>
        </row>
        <row r="201">
          <cell r="CR201" t="str">
            <v/>
          </cell>
        </row>
        <row r="202">
          <cell r="CR202" t="str">
            <v/>
          </cell>
        </row>
        <row r="203">
          <cell r="CR203" t="str">
            <v/>
          </cell>
        </row>
        <row r="204">
          <cell r="CR204" t="str">
            <v/>
          </cell>
        </row>
        <row r="205">
          <cell r="CR205" t="str">
            <v/>
          </cell>
        </row>
        <row r="206">
          <cell r="CR206" t="str">
            <v/>
          </cell>
        </row>
        <row r="207">
          <cell r="CR207" t="str">
            <v/>
          </cell>
        </row>
        <row r="208">
          <cell r="CR208" t="str">
            <v/>
          </cell>
        </row>
        <row r="209">
          <cell r="CR209" t="str">
            <v/>
          </cell>
        </row>
        <row r="210">
          <cell r="CR210" t="str">
            <v/>
          </cell>
        </row>
        <row r="211">
          <cell r="CR211" t="str">
            <v/>
          </cell>
        </row>
        <row r="212">
          <cell r="CR212" t="str">
            <v/>
          </cell>
        </row>
        <row r="213">
          <cell r="CR213" t="str">
            <v/>
          </cell>
        </row>
        <row r="214">
          <cell r="CR214" t="str">
            <v/>
          </cell>
        </row>
        <row r="215">
          <cell r="CR215" t="str">
            <v/>
          </cell>
        </row>
        <row r="216">
          <cell r="CR216" t="str">
            <v/>
          </cell>
        </row>
        <row r="217">
          <cell r="CR217" t="str">
            <v/>
          </cell>
        </row>
        <row r="218">
          <cell r="CR218" t="str">
            <v/>
          </cell>
        </row>
        <row r="219">
          <cell r="CR219" t="str">
            <v/>
          </cell>
        </row>
        <row r="220">
          <cell r="CR220" t="str">
            <v/>
          </cell>
        </row>
        <row r="221">
          <cell r="CR221" t="str">
            <v/>
          </cell>
        </row>
        <row r="222">
          <cell r="CR222" t="str">
            <v/>
          </cell>
        </row>
        <row r="223">
          <cell r="CR223" t="str">
            <v/>
          </cell>
        </row>
        <row r="224">
          <cell r="CR224" t="str">
            <v/>
          </cell>
        </row>
        <row r="225">
          <cell r="CR225" t="str">
            <v/>
          </cell>
        </row>
        <row r="226">
          <cell r="CR226" t="str">
            <v/>
          </cell>
        </row>
        <row r="227">
          <cell r="CR227" t="str">
            <v/>
          </cell>
        </row>
        <row r="228">
          <cell r="CR228" t="str">
            <v/>
          </cell>
        </row>
        <row r="229">
          <cell r="CR229" t="str">
            <v/>
          </cell>
        </row>
        <row r="230">
          <cell r="CR230" t="str">
            <v/>
          </cell>
        </row>
        <row r="231">
          <cell r="CR231" t="str">
            <v/>
          </cell>
        </row>
        <row r="232">
          <cell r="CR232" t="str">
            <v/>
          </cell>
        </row>
        <row r="233">
          <cell r="CR233" t="str">
            <v/>
          </cell>
        </row>
        <row r="234">
          <cell r="CR234" t="str">
            <v/>
          </cell>
        </row>
        <row r="235">
          <cell r="CR235" t="str">
            <v/>
          </cell>
        </row>
        <row r="236">
          <cell r="CR236" t="str">
            <v/>
          </cell>
        </row>
        <row r="237">
          <cell r="CR237" t="str">
            <v/>
          </cell>
        </row>
        <row r="238">
          <cell r="CR238" t="str">
            <v/>
          </cell>
        </row>
        <row r="239">
          <cell r="CR239" t="str">
            <v/>
          </cell>
        </row>
        <row r="240">
          <cell r="CR240" t="str">
            <v/>
          </cell>
        </row>
        <row r="241">
          <cell r="CR241" t="str">
            <v/>
          </cell>
        </row>
        <row r="242">
          <cell r="CR242" t="str">
            <v/>
          </cell>
        </row>
        <row r="243">
          <cell r="CR243" t="str">
            <v/>
          </cell>
        </row>
        <row r="244">
          <cell r="CR244" t="str">
            <v/>
          </cell>
        </row>
        <row r="245">
          <cell r="CR245" t="str">
            <v/>
          </cell>
        </row>
        <row r="246">
          <cell r="CR246" t="str">
            <v/>
          </cell>
        </row>
        <row r="247">
          <cell r="CR247" t="str">
            <v/>
          </cell>
        </row>
        <row r="248">
          <cell r="CR248" t="str">
            <v/>
          </cell>
        </row>
        <row r="249">
          <cell r="CR249" t="str">
            <v/>
          </cell>
        </row>
        <row r="250">
          <cell r="CR250" t="str">
            <v/>
          </cell>
        </row>
        <row r="251">
          <cell r="CR251" t="str">
            <v/>
          </cell>
        </row>
        <row r="252">
          <cell r="CR252" t="str">
            <v/>
          </cell>
        </row>
        <row r="253">
          <cell r="CR253" t="str">
            <v/>
          </cell>
        </row>
        <row r="254">
          <cell r="CR254" t="str">
            <v/>
          </cell>
        </row>
        <row r="255">
          <cell r="CR255" t="str">
            <v/>
          </cell>
        </row>
        <row r="256">
          <cell r="CR256" t="str">
            <v/>
          </cell>
        </row>
        <row r="257">
          <cell r="CR257" t="str">
            <v/>
          </cell>
        </row>
        <row r="258">
          <cell r="CR258" t="str">
            <v/>
          </cell>
        </row>
        <row r="259">
          <cell r="CR259" t="str">
            <v/>
          </cell>
        </row>
        <row r="260">
          <cell r="CR260" t="str">
            <v/>
          </cell>
        </row>
        <row r="261">
          <cell r="CR261" t="str">
            <v/>
          </cell>
        </row>
        <row r="262">
          <cell r="CR262" t="str">
            <v/>
          </cell>
        </row>
        <row r="263">
          <cell r="CR263" t="str">
            <v/>
          </cell>
        </row>
        <row r="264">
          <cell r="CR264" t="str">
            <v/>
          </cell>
        </row>
        <row r="265">
          <cell r="CR265" t="str">
            <v/>
          </cell>
        </row>
        <row r="266">
          <cell r="CR266" t="str">
            <v/>
          </cell>
        </row>
        <row r="267">
          <cell r="CR267" t="str">
            <v/>
          </cell>
        </row>
        <row r="268">
          <cell r="CR268" t="str">
            <v/>
          </cell>
        </row>
        <row r="269">
          <cell r="CR269" t="str">
            <v/>
          </cell>
        </row>
        <row r="270">
          <cell r="CR270" t="str">
            <v/>
          </cell>
        </row>
        <row r="271">
          <cell r="CR271" t="str">
            <v/>
          </cell>
        </row>
        <row r="272">
          <cell r="CR272" t="str">
            <v/>
          </cell>
        </row>
        <row r="273">
          <cell r="CR273" t="str">
            <v/>
          </cell>
        </row>
        <row r="274">
          <cell r="CR274" t="str">
            <v/>
          </cell>
        </row>
        <row r="275">
          <cell r="CR275" t="str">
            <v/>
          </cell>
        </row>
        <row r="276">
          <cell r="CR276" t="str">
            <v/>
          </cell>
        </row>
        <row r="277">
          <cell r="CR277" t="str">
            <v/>
          </cell>
        </row>
        <row r="278">
          <cell r="CR278" t="str">
            <v/>
          </cell>
        </row>
        <row r="279">
          <cell r="CR279" t="str">
            <v/>
          </cell>
        </row>
        <row r="280">
          <cell r="CR280" t="str">
            <v/>
          </cell>
        </row>
        <row r="281">
          <cell r="CR281" t="str">
            <v/>
          </cell>
        </row>
        <row r="282">
          <cell r="CR282" t="str">
            <v/>
          </cell>
        </row>
        <row r="283">
          <cell r="CR283" t="str">
            <v/>
          </cell>
        </row>
        <row r="284">
          <cell r="CR284" t="str">
            <v/>
          </cell>
        </row>
        <row r="285">
          <cell r="CR285" t="str">
            <v/>
          </cell>
        </row>
        <row r="286">
          <cell r="CR286" t="str">
            <v/>
          </cell>
        </row>
        <row r="287">
          <cell r="CR287" t="str">
            <v/>
          </cell>
        </row>
        <row r="288">
          <cell r="CR288" t="str">
            <v/>
          </cell>
        </row>
        <row r="289">
          <cell r="CR289" t="str">
            <v/>
          </cell>
        </row>
        <row r="290">
          <cell r="CR290" t="str">
            <v/>
          </cell>
        </row>
        <row r="291">
          <cell r="CR291" t="str">
            <v/>
          </cell>
        </row>
        <row r="292">
          <cell r="CR292" t="str">
            <v/>
          </cell>
        </row>
        <row r="293">
          <cell r="CR293" t="str">
            <v/>
          </cell>
        </row>
        <row r="294">
          <cell r="CR294" t="str">
            <v/>
          </cell>
        </row>
        <row r="295">
          <cell r="CR295" t="str">
            <v/>
          </cell>
        </row>
        <row r="296">
          <cell r="CR296" t="str">
            <v/>
          </cell>
        </row>
        <row r="297">
          <cell r="CR297" t="str">
            <v/>
          </cell>
        </row>
        <row r="298">
          <cell r="CR298" t="str">
            <v/>
          </cell>
        </row>
        <row r="299">
          <cell r="CR299" t="str">
            <v/>
          </cell>
        </row>
        <row r="300">
          <cell r="CR300" t="str">
            <v/>
          </cell>
        </row>
        <row r="301">
          <cell r="CR301" t="str">
            <v/>
          </cell>
        </row>
        <row r="302">
          <cell r="CR302" t="str">
            <v/>
          </cell>
        </row>
        <row r="303">
          <cell r="CR303" t="str">
            <v/>
          </cell>
        </row>
        <row r="304">
          <cell r="CR304" t="str">
            <v/>
          </cell>
        </row>
        <row r="305">
          <cell r="CR305" t="str">
            <v/>
          </cell>
        </row>
        <row r="306">
          <cell r="CR306" t="str">
            <v/>
          </cell>
        </row>
        <row r="307">
          <cell r="CR307" t="str">
            <v/>
          </cell>
        </row>
        <row r="308">
          <cell r="CR308" t="str">
            <v/>
          </cell>
        </row>
        <row r="309">
          <cell r="CR309" t="str">
            <v/>
          </cell>
        </row>
        <row r="310">
          <cell r="CR310" t="str">
            <v/>
          </cell>
        </row>
        <row r="311">
          <cell r="CR311" t="str">
            <v/>
          </cell>
        </row>
        <row r="312">
          <cell r="CR312" t="str">
            <v/>
          </cell>
        </row>
        <row r="313">
          <cell r="CR313" t="str">
            <v/>
          </cell>
        </row>
        <row r="314">
          <cell r="CR314" t="str">
            <v/>
          </cell>
        </row>
        <row r="315">
          <cell r="CR315" t="str">
            <v/>
          </cell>
        </row>
        <row r="316">
          <cell r="CR316" t="str">
            <v/>
          </cell>
        </row>
        <row r="317">
          <cell r="CR317" t="str">
            <v/>
          </cell>
        </row>
        <row r="318">
          <cell r="CR318" t="str">
            <v/>
          </cell>
        </row>
        <row r="319">
          <cell r="CR319" t="str">
            <v/>
          </cell>
        </row>
        <row r="320">
          <cell r="CR320" t="str">
            <v/>
          </cell>
        </row>
        <row r="321">
          <cell r="CR321" t="str">
            <v/>
          </cell>
        </row>
        <row r="322">
          <cell r="CR322" t="str">
            <v/>
          </cell>
        </row>
        <row r="323">
          <cell r="CR323" t="str">
            <v/>
          </cell>
        </row>
        <row r="324">
          <cell r="CR324" t="str">
            <v/>
          </cell>
        </row>
        <row r="325">
          <cell r="CR325" t="str">
            <v/>
          </cell>
        </row>
        <row r="326">
          <cell r="CR326" t="str">
            <v/>
          </cell>
        </row>
        <row r="327">
          <cell r="CR327" t="str">
            <v/>
          </cell>
        </row>
        <row r="328">
          <cell r="CR328" t="str">
            <v/>
          </cell>
        </row>
        <row r="329">
          <cell r="CR329" t="str">
            <v/>
          </cell>
        </row>
        <row r="330">
          <cell r="CR330" t="str">
            <v/>
          </cell>
        </row>
        <row r="331">
          <cell r="CR331" t="str">
            <v/>
          </cell>
        </row>
        <row r="332">
          <cell r="CR332" t="str">
            <v/>
          </cell>
        </row>
        <row r="333">
          <cell r="CR333" t="str">
            <v/>
          </cell>
        </row>
        <row r="334">
          <cell r="CR334" t="str">
            <v/>
          </cell>
        </row>
        <row r="335">
          <cell r="CR335" t="str">
            <v/>
          </cell>
        </row>
        <row r="336">
          <cell r="CR336" t="str">
            <v/>
          </cell>
        </row>
        <row r="337">
          <cell r="CR337" t="str">
            <v/>
          </cell>
        </row>
        <row r="338">
          <cell r="CR338" t="str">
            <v/>
          </cell>
        </row>
        <row r="339">
          <cell r="CR339" t="str">
            <v/>
          </cell>
        </row>
        <row r="340">
          <cell r="CR340" t="str">
            <v/>
          </cell>
        </row>
        <row r="341">
          <cell r="CR341" t="str">
            <v/>
          </cell>
        </row>
        <row r="342">
          <cell r="CR342" t="str">
            <v/>
          </cell>
        </row>
        <row r="343">
          <cell r="CR343" t="str">
            <v/>
          </cell>
        </row>
        <row r="344">
          <cell r="CR344" t="str">
            <v/>
          </cell>
        </row>
        <row r="345">
          <cell r="CR345" t="str">
            <v/>
          </cell>
        </row>
        <row r="346">
          <cell r="CR346" t="str">
            <v/>
          </cell>
        </row>
        <row r="347">
          <cell r="CR347" t="str">
            <v/>
          </cell>
        </row>
        <row r="348">
          <cell r="CR348" t="str">
            <v/>
          </cell>
        </row>
        <row r="349">
          <cell r="CR349" t="str">
            <v/>
          </cell>
        </row>
        <row r="350">
          <cell r="CR350" t="str">
            <v/>
          </cell>
        </row>
        <row r="351">
          <cell r="CR351" t="str">
            <v/>
          </cell>
        </row>
        <row r="352">
          <cell r="CR352" t="str">
            <v/>
          </cell>
        </row>
        <row r="353">
          <cell r="CR353" t="str">
            <v/>
          </cell>
        </row>
        <row r="354">
          <cell r="CR354" t="str">
            <v/>
          </cell>
        </row>
        <row r="355">
          <cell r="CR355" t="str">
            <v/>
          </cell>
        </row>
        <row r="356">
          <cell r="CR356" t="str">
            <v/>
          </cell>
        </row>
        <row r="357">
          <cell r="CR357" t="str">
            <v/>
          </cell>
        </row>
        <row r="358">
          <cell r="CR358" t="str">
            <v/>
          </cell>
        </row>
        <row r="359">
          <cell r="CR359" t="str">
            <v/>
          </cell>
        </row>
        <row r="360">
          <cell r="CR360" t="str">
            <v/>
          </cell>
        </row>
        <row r="361">
          <cell r="CR361" t="str">
            <v/>
          </cell>
        </row>
        <row r="362">
          <cell r="CR362" t="str">
            <v/>
          </cell>
        </row>
        <row r="363">
          <cell r="CR363" t="str">
            <v/>
          </cell>
        </row>
        <row r="364">
          <cell r="CR364" t="str">
            <v/>
          </cell>
        </row>
        <row r="365">
          <cell r="CR365" t="str">
            <v/>
          </cell>
        </row>
        <row r="366">
          <cell r="CR366" t="str">
            <v/>
          </cell>
        </row>
        <row r="367">
          <cell r="CR367" t="str">
            <v/>
          </cell>
        </row>
        <row r="368">
          <cell r="CR368" t="str">
            <v/>
          </cell>
        </row>
        <row r="369">
          <cell r="CR369" t="str">
            <v/>
          </cell>
        </row>
        <row r="370">
          <cell r="CR370" t="str">
            <v/>
          </cell>
        </row>
        <row r="371">
          <cell r="CR371" t="str">
            <v/>
          </cell>
        </row>
        <row r="372">
          <cell r="CR372" t="str">
            <v/>
          </cell>
        </row>
        <row r="373">
          <cell r="CR373" t="str">
            <v/>
          </cell>
        </row>
        <row r="374">
          <cell r="CR374" t="str">
            <v/>
          </cell>
        </row>
        <row r="375">
          <cell r="CR375" t="str">
            <v/>
          </cell>
        </row>
        <row r="376">
          <cell r="CR376" t="str">
            <v/>
          </cell>
        </row>
        <row r="377">
          <cell r="CR377" t="str">
            <v/>
          </cell>
        </row>
        <row r="378">
          <cell r="CR378" t="str">
            <v/>
          </cell>
        </row>
        <row r="379">
          <cell r="CR379" t="str">
            <v/>
          </cell>
        </row>
        <row r="380">
          <cell r="CR380" t="str">
            <v/>
          </cell>
        </row>
        <row r="381">
          <cell r="CR381" t="str">
            <v/>
          </cell>
        </row>
        <row r="382">
          <cell r="CR382" t="str">
            <v/>
          </cell>
        </row>
        <row r="383">
          <cell r="CR383" t="str">
            <v/>
          </cell>
        </row>
        <row r="384">
          <cell r="CR384" t="str">
            <v/>
          </cell>
        </row>
        <row r="385">
          <cell r="CR385" t="str">
            <v/>
          </cell>
        </row>
        <row r="386">
          <cell r="CR386" t="str">
            <v/>
          </cell>
        </row>
        <row r="387">
          <cell r="CR387" t="str">
            <v/>
          </cell>
        </row>
        <row r="388">
          <cell r="CR388" t="str">
            <v/>
          </cell>
        </row>
        <row r="389">
          <cell r="CR389" t="str">
            <v/>
          </cell>
        </row>
        <row r="390">
          <cell r="CR390" t="str">
            <v/>
          </cell>
        </row>
        <row r="391">
          <cell r="CR391" t="str">
            <v/>
          </cell>
        </row>
        <row r="392">
          <cell r="CR392" t="str">
            <v/>
          </cell>
        </row>
        <row r="393">
          <cell r="CR393" t="str">
            <v/>
          </cell>
        </row>
        <row r="394">
          <cell r="CR394" t="str">
            <v/>
          </cell>
        </row>
        <row r="395">
          <cell r="CR395" t="str">
            <v/>
          </cell>
        </row>
        <row r="396">
          <cell r="CR396" t="str">
            <v/>
          </cell>
        </row>
        <row r="397">
          <cell r="CR397" t="str">
            <v/>
          </cell>
        </row>
        <row r="398">
          <cell r="CR398" t="str">
            <v/>
          </cell>
        </row>
        <row r="399">
          <cell r="CR399" t="str">
            <v/>
          </cell>
        </row>
        <row r="400">
          <cell r="CR400" t="str">
            <v/>
          </cell>
        </row>
      </sheetData>
      <sheetData sheetId="8"/>
      <sheetData sheetId="9"/>
      <sheetData sheetId="10">
        <row r="3">
          <cell r="C3" t="str">
            <v>MALDONADO GARCIA SAS</v>
          </cell>
        </row>
        <row r="6">
          <cell r="C6" t="str">
            <v>Valores expresados en Pesos Colombianos</v>
          </cell>
        </row>
      </sheetData>
      <sheetData sheetId="11"/>
      <sheetData sheetId="12"/>
      <sheetData sheetId="13"/>
      <sheetData sheetId="14"/>
      <sheetData sheetId="15">
        <row r="1254">
          <cell r="L1254">
            <v>12</v>
          </cell>
        </row>
        <row r="1259">
          <cell r="E1259">
            <v>3728332.7999999998</v>
          </cell>
          <cell r="F1259">
            <v>8801400</v>
          </cell>
        </row>
        <row r="1277">
          <cell r="B1277" t="str">
            <v>Otros Ingresos Ordinarios</v>
          </cell>
          <cell r="E1277">
            <v>2050369992.3399999</v>
          </cell>
          <cell r="F1277">
            <v>2122076.54</v>
          </cell>
        </row>
        <row r="1638">
          <cell r="L1638">
            <v>13</v>
          </cell>
        </row>
        <row r="1685">
          <cell r="E1685">
            <v>28472490</v>
          </cell>
          <cell r="F1685">
            <v>30873785</v>
          </cell>
        </row>
        <row r="1689">
          <cell r="L1689">
            <v>14</v>
          </cell>
        </row>
        <row r="1705">
          <cell r="E1705">
            <v>25337176</v>
          </cell>
          <cell r="F1705">
            <v>32705832</v>
          </cell>
        </row>
        <row r="1707">
          <cell r="L1707">
            <v>15</v>
          </cell>
        </row>
        <row r="1729">
          <cell r="E1729">
            <v>24912688.950000003</v>
          </cell>
          <cell r="F1729">
            <v>19953215.590000004</v>
          </cell>
        </row>
        <row r="1731">
          <cell r="L1731">
            <v>16</v>
          </cell>
        </row>
        <row r="1754">
          <cell r="E1754">
            <v>919550</v>
          </cell>
          <cell r="F1754">
            <v>1684800</v>
          </cell>
        </row>
        <row r="1758">
          <cell r="L1758">
            <v>17</v>
          </cell>
        </row>
        <row r="1768">
          <cell r="E1768">
            <v>6822872297.2700005</v>
          </cell>
          <cell r="F1768">
            <v>0</v>
          </cell>
        </row>
        <row r="1770">
          <cell r="L1770" t="str">
            <v/>
          </cell>
        </row>
        <row r="1795">
          <cell r="E1795">
            <v>0</v>
          </cell>
          <cell r="F1795">
            <v>0</v>
          </cell>
        </row>
        <row r="1797">
          <cell r="L1797">
            <v>18</v>
          </cell>
        </row>
        <row r="1818">
          <cell r="E1818">
            <v>77392189</v>
          </cell>
          <cell r="F1818">
            <v>5193789</v>
          </cell>
        </row>
        <row r="1820">
          <cell r="L1820">
            <v>19</v>
          </cell>
        </row>
        <row r="1833">
          <cell r="E1833">
            <v>2153700</v>
          </cell>
          <cell r="F1833">
            <v>2407480</v>
          </cell>
        </row>
        <row r="1835">
          <cell r="L1835">
            <v>20</v>
          </cell>
        </row>
        <row r="1856">
          <cell r="E1856">
            <v>0</v>
          </cell>
          <cell r="F1856">
            <v>1669973</v>
          </cell>
        </row>
        <row r="1858">
          <cell r="L1858" t="str">
            <v/>
          </cell>
        </row>
        <row r="1870">
          <cell r="E1870">
            <v>0</v>
          </cell>
          <cell r="F1870">
            <v>0</v>
          </cell>
        </row>
        <row r="1872">
          <cell r="L1872" t="str">
            <v/>
          </cell>
        </row>
        <row r="1885">
          <cell r="E1885">
            <v>0</v>
          </cell>
          <cell r="F1885">
            <v>0</v>
          </cell>
        </row>
        <row r="1887">
          <cell r="L1887">
            <v>21</v>
          </cell>
        </row>
        <row r="1906">
          <cell r="E1906">
            <v>496723.86</v>
          </cell>
          <cell r="F1906">
            <v>9967180</v>
          </cell>
        </row>
        <row r="1908">
          <cell r="L1908" t="str">
            <v/>
          </cell>
        </row>
        <row r="1918">
          <cell r="E1918">
            <v>0</v>
          </cell>
          <cell r="F1918">
            <v>0</v>
          </cell>
        </row>
        <row r="1920">
          <cell r="L1920">
            <v>22</v>
          </cell>
        </row>
        <row r="1927">
          <cell r="E1927">
            <v>1102295</v>
          </cell>
          <cell r="F1927">
            <v>1090953</v>
          </cell>
        </row>
        <row r="1929">
          <cell r="L1929" t="str">
            <v/>
          </cell>
        </row>
        <row r="1935">
          <cell r="E1935">
            <v>0</v>
          </cell>
          <cell r="F1935">
            <v>0</v>
          </cell>
        </row>
        <row r="1937">
          <cell r="L1937" t="str">
            <v/>
          </cell>
        </row>
        <row r="1951">
          <cell r="E1951">
            <v>0</v>
          </cell>
          <cell r="F1951">
            <v>0</v>
          </cell>
        </row>
        <row r="1953">
          <cell r="L1953">
            <v>23</v>
          </cell>
        </row>
        <row r="1963">
          <cell r="E1963">
            <v>8349000</v>
          </cell>
          <cell r="F1963">
            <v>0</v>
          </cell>
        </row>
        <row r="1965">
          <cell r="L1965">
            <v>24</v>
          </cell>
        </row>
        <row r="1991">
          <cell r="E1991">
            <v>246596.62</v>
          </cell>
          <cell r="F1991">
            <v>1441745.9400000002</v>
          </cell>
        </row>
        <row r="1993">
          <cell r="L1993">
            <v>25</v>
          </cell>
        </row>
        <row r="2004">
          <cell r="E2004">
            <v>18837632</v>
          </cell>
          <cell r="F2004">
            <v>10598465</v>
          </cell>
        </row>
        <row r="2006">
          <cell r="L2006" t="str">
            <v/>
          </cell>
        </row>
        <row r="2011">
          <cell r="E2011">
            <v>0</v>
          </cell>
          <cell r="F2011">
            <v>0</v>
          </cell>
        </row>
        <row r="2012">
          <cell r="E2012">
            <v>0</v>
          </cell>
          <cell r="F2012">
            <v>0</v>
          </cell>
        </row>
        <row r="2013">
          <cell r="E2013">
            <v>0</v>
          </cell>
          <cell r="F2013">
            <v>0</v>
          </cell>
        </row>
        <row r="2014">
          <cell r="E2014">
            <v>0</v>
          </cell>
          <cell r="F2014">
            <v>0</v>
          </cell>
        </row>
        <row r="2015">
          <cell r="E2015">
            <v>0</v>
          </cell>
          <cell r="F2015">
            <v>0</v>
          </cell>
        </row>
        <row r="2016">
          <cell r="E2016">
            <v>0</v>
          </cell>
          <cell r="F2016">
            <v>0</v>
          </cell>
        </row>
        <row r="2017">
          <cell r="E2017">
            <v>0</v>
          </cell>
          <cell r="F2017">
            <v>0</v>
          </cell>
        </row>
        <row r="2018">
          <cell r="E2018">
            <v>0</v>
          </cell>
          <cell r="F2018">
            <v>0</v>
          </cell>
        </row>
        <row r="2019">
          <cell r="E2019">
            <v>0</v>
          </cell>
          <cell r="F2019">
            <v>0</v>
          </cell>
        </row>
        <row r="2020">
          <cell r="E2020">
            <v>0</v>
          </cell>
          <cell r="F2020">
            <v>0</v>
          </cell>
        </row>
        <row r="2021">
          <cell r="E2021">
            <v>0</v>
          </cell>
          <cell r="F2021">
            <v>0</v>
          </cell>
        </row>
        <row r="2022">
          <cell r="E2022">
            <v>0</v>
          </cell>
          <cell r="F2022">
            <v>0</v>
          </cell>
        </row>
        <row r="2023">
          <cell r="E2023">
            <v>0</v>
          </cell>
          <cell r="F2023">
            <v>0</v>
          </cell>
        </row>
        <row r="2024">
          <cell r="E2024">
            <v>0</v>
          </cell>
          <cell r="F2024">
            <v>0</v>
          </cell>
        </row>
        <row r="2025">
          <cell r="E2025">
            <v>0</v>
          </cell>
          <cell r="F2025">
            <v>0</v>
          </cell>
        </row>
        <row r="2026">
          <cell r="E2026">
            <v>0</v>
          </cell>
          <cell r="F2026">
            <v>0</v>
          </cell>
        </row>
        <row r="2027">
          <cell r="E2027">
            <v>0</v>
          </cell>
          <cell r="F2027">
            <v>0</v>
          </cell>
        </row>
        <row r="2028">
          <cell r="E2028">
            <v>0</v>
          </cell>
          <cell r="F2028">
            <v>0</v>
          </cell>
        </row>
        <row r="2033">
          <cell r="L2033">
            <v>26</v>
          </cell>
        </row>
        <row r="2050">
          <cell r="E2050">
            <v>6958000</v>
          </cell>
          <cell r="F2050">
            <v>26090</v>
          </cell>
        </row>
        <row r="2052">
          <cell r="L2052">
            <v>27</v>
          </cell>
        </row>
        <row r="2060">
          <cell r="E2060">
            <v>153098000</v>
          </cell>
          <cell r="F2060">
            <v>22508000</v>
          </cell>
        </row>
        <row r="2078">
          <cell r="L2078" t="str">
            <v/>
          </cell>
        </row>
        <row r="2083">
          <cell r="E2083">
            <v>0</v>
          </cell>
          <cell r="F2083">
            <v>0</v>
          </cell>
        </row>
        <row r="2084">
          <cell r="E2084">
            <v>0</v>
          </cell>
          <cell r="F2084">
            <v>0</v>
          </cell>
        </row>
        <row r="2087">
          <cell r="L2087" t="str">
            <v/>
          </cell>
        </row>
        <row r="2092">
          <cell r="A2092" t="str">
            <v>7105</v>
          </cell>
          <cell r="E2092">
            <v>0</v>
          </cell>
          <cell r="F2092">
            <v>0</v>
          </cell>
        </row>
        <row r="2093">
          <cell r="A2093" t="str">
            <v>7115</v>
          </cell>
          <cell r="E2093">
            <v>0</v>
          </cell>
          <cell r="F2093">
            <v>0</v>
          </cell>
        </row>
        <row r="2094">
          <cell r="A2094" t="str">
            <v>7135</v>
          </cell>
          <cell r="E2094">
            <v>0</v>
          </cell>
          <cell r="F2094">
            <v>0</v>
          </cell>
        </row>
        <row r="2095">
          <cell r="A2095" t="str">
            <v>7145</v>
          </cell>
          <cell r="E2095">
            <v>0</v>
          </cell>
          <cell r="F2095">
            <v>0</v>
          </cell>
        </row>
        <row r="2096">
          <cell r="A2096" t="str">
            <v>7155</v>
          </cell>
          <cell r="E2096">
            <v>0</v>
          </cell>
          <cell r="F2096">
            <v>0</v>
          </cell>
        </row>
        <row r="2097">
          <cell r="A2097" t="str">
            <v>7170</v>
          </cell>
          <cell r="E2097">
            <v>0</v>
          </cell>
          <cell r="F2097">
            <v>0</v>
          </cell>
        </row>
        <row r="2098">
          <cell r="A2098" t="str">
            <v>7195</v>
          </cell>
          <cell r="E2098">
            <v>0</v>
          </cell>
          <cell r="F2098">
            <v>0</v>
          </cell>
        </row>
        <row r="2099">
          <cell r="A2099" t="str">
            <v>7205</v>
          </cell>
          <cell r="E2099">
            <v>0</v>
          </cell>
          <cell r="F2099">
            <v>0</v>
          </cell>
        </row>
        <row r="2100">
          <cell r="A2100" t="str">
            <v>7210</v>
          </cell>
          <cell r="E2100">
            <v>0</v>
          </cell>
          <cell r="F2100">
            <v>0</v>
          </cell>
        </row>
        <row r="2101">
          <cell r="A2101" t="str">
            <v>7235</v>
          </cell>
          <cell r="E2101">
            <v>0</v>
          </cell>
          <cell r="F2101">
            <v>0</v>
          </cell>
        </row>
        <row r="2102">
          <cell r="A2102" t="str">
            <v>7255</v>
          </cell>
          <cell r="E2102">
            <v>0</v>
          </cell>
          <cell r="F2102">
            <v>0</v>
          </cell>
        </row>
        <row r="2103">
          <cell r="A2103" t="str">
            <v>7295</v>
          </cell>
          <cell r="E2103">
            <v>0</v>
          </cell>
          <cell r="F2103">
            <v>0</v>
          </cell>
        </row>
        <row r="2104">
          <cell r="A2104" t="str">
            <v>7305</v>
          </cell>
          <cell r="E2104">
            <v>0</v>
          </cell>
          <cell r="F2104">
            <v>0</v>
          </cell>
        </row>
        <row r="2105">
          <cell r="A2105" t="str">
            <v>7310</v>
          </cell>
          <cell r="E2105">
            <v>0</v>
          </cell>
          <cell r="F2105">
            <v>0</v>
          </cell>
        </row>
        <row r="2106">
          <cell r="A2106" t="str">
            <v>7315</v>
          </cell>
          <cell r="E2106">
            <v>0</v>
          </cell>
          <cell r="F2106">
            <v>0</v>
          </cell>
        </row>
        <row r="2107">
          <cell r="A2107" t="str">
            <v>7320</v>
          </cell>
          <cell r="E2107">
            <v>0</v>
          </cell>
          <cell r="F2107">
            <v>0</v>
          </cell>
        </row>
        <row r="2108">
          <cell r="A2108" t="str">
            <v>7325</v>
          </cell>
          <cell r="E2108">
            <v>0</v>
          </cell>
          <cell r="F2108">
            <v>0</v>
          </cell>
        </row>
        <row r="2109">
          <cell r="A2109" t="str">
            <v>7330</v>
          </cell>
          <cell r="E2109">
            <v>0</v>
          </cell>
          <cell r="F2109">
            <v>0</v>
          </cell>
        </row>
        <row r="2110">
          <cell r="A2110" t="str">
            <v>7335</v>
          </cell>
          <cell r="E2110">
            <v>0</v>
          </cell>
          <cell r="F2110">
            <v>0</v>
          </cell>
        </row>
        <row r="2111">
          <cell r="A2111" t="str">
            <v>7340</v>
          </cell>
          <cell r="E2111">
            <v>0</v>
          </cell>
          <cell r="F2111">
            <v>0</v>
          </cell>
        </row>
        <row r="2112">
          <cell r="A2112" t="str">
            <v>7345</v>
          </cell>
          <cell r="E2112">
            <v>0</v>
          </cell>
          <cell r="F2112">
            <v>0</v>
          </cell>
        </row>
        <row r="2113">
          <cell r="A2113" t="str">
            <v>7355</v>
          </cell>
          <cell r="E2113">
            <v>0</v>
          </cell>
          <cell r="F2113">
            <v>0</v>
          </cell>
        </row>
        <row r="2114">
          <cell r="A2114" t="str">
            <v>7360</v>
          </cell>
          <cell r="E2114">
            <v>0</v>
          </cell>
          <cell r="F2114">
            <v>0</v>
          </cell>
        </row>
        <row r="2115">
          <cell r="A2115" t="str">
            <v>7365</v>
          </cell>
          <cell r="E2115">
            <v>0</v>
          </cell>
          <cell r="F2115">
            <v>0</v>
          </cell>
        </row>
        <row r="2116">
          <cell r="A2116" t="str">
            <v>7370</v>
          </cell>
          <cell r="E2116">
            <v>0</v>
          </cell>
          <cell r="F2116">
            <v>0</v>
          </cell>
        </row>
        <row r="2117">
          <cell r="A2117" t="str">
            <v>7375</v>
          </cell>
          <cell r="E2117">
            <v>0</v>
          </cell>
          <cell r="F2117">
            <v>0</v>
          </cell>
        </row>
        <row r="2118">
          <cell r="A2118" t="str">
            <v>7395</v>
          </cell>
          <cell r="E2118">
            <v>0</v>
          </cell>
          <cell r="F2118">
            <v>0</v>
          </cell>
        </row>
        <row r="2119">
          <cell r="A2119" t="str">
            <v>7399</v>
          </cell>
          <cell r="E2119">
            <v>0</v>
          </cell>
          <cell r="F2119">
            <v>0</v>
          </cell>
        </row>
        <row r="2120">
          <cell r="A2120" t="str">
            <v>7405</v>
          </cell>
          <cell r="E2120">
            <v>0</v>
          </cell>
          <cell r="F2120">
            <v>0</v>
          </cell>
        </row>
      </sheetData>
      <sheetData sheetId="16"/>
      <sheetData sheetId="17"/>
      <sheetData sheetId="18"/>
      <sheetData sheetId="19"/>
      <sheetData sheetId="20" refreshError="1"/>
    </sheetDataSet>
  </externalBook>
</externalLink>
</file>

<file path=xl/persons/person.xml><?xml version="1.0" encoding="utf-8"?>
<personList xmlns="http://schemas.microsoft.com/office/spreadsheetml/2018/threadedcomments" xmlns:x="http://schemas.openxmlformats.org/spreadsheetml/2006/main">
  <person displayName="Administración" id="{A64AFC1E-36DA-4B28-BD13-53D67FE73CE2}" userId="S::administracion@teauditamos.com::9e69922a-9c38-439a-a3f0-76f7a8d171e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2D973A-2A25-4BDA-916C-5A18C366AB48}" name="Tabla8" displayName="Tabla8" ref="M1:O72" totalsRowShown="0" headerRowDxfId="10" dataDxfId="8" headerRowBorderDxfId="9" tableBorderDxfId="7">
  <autoFilter ref="M1:O72" xr:uid="{F6F8F709-88B1-4781-8623-35163542C3D6}">
    <filterColumn colId="2">
      <filters>
        <filter val="1"/>
      </filters>
    </filterColumn>
  </autoFilter>
  <tableColumns count="3">
    <tableColumn id="1" xr3:uid="{65C56B7A-4933-4A2A-AA36-786869684A7A}" name="TEXTO" dataDxfId="6">
      <calculatedColumnFormula>IF(C2&lt;&gt;"",1,0)</calculatedColumnFormula>
    </tableColumn>
    <tableColumn id="3" xr3:uid="{34EA613A-0907-4A69-AE7F-A4300321F9D0}" name="ESPACIO ENTRE NOTAS" dataDxfId="5">
      <calculatedColumnFormula>K2</calculatedColumnFormula>
    </tableColumn>
    <tableColumn id="6" xr3:uid="{E8961425-A1FC-49D4-B0FF-893ACD21F77D}" name="TOTAL" dataDxfId="4">
      <calculatedColumnFormula>IF(OR(Tabla8[[#This Row],[TEXTO]]=1,Tabla8[[#This Row],[ESPACIO ENTRE NOTAS]]=1),1,0)</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1" dT="2023-12-19T16:06:19.98" personId="{A64AFC1E-36DA-4B28-BD13-53D67FE73CE2}" id="{EDF1D091-C250-4FF9-A394-F80CDD6ACBCD}">
    <text xml:space="preserve">Lo que me lleve en el periodo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E9468-7468-4A7D-AAF0-0FAD876E105D}">
  <sheetPr codeName="Hoja1">
    <tabColor theme="0" tint="-0.499984740745262"/>
  </sheetPr>
  <dimension ref="A1:C42"/>
  <sheetViews>
    <sheetView showGridLines="0" topLeftCell="A5" zoomScale="80" zoomScaleNormal="80" workbookViewId="0">
      <selection activeCell="G23" sqref="G23"/>
    </sheetView>
  </sheetViews>
  <sheetFormatPr baseColWidth="10" defaultColWidth="10.81640625" defaultRowHeight="12.5" x14ac:dyDescent="0.25"/>
  <cols>
    <col min="1" max="1" width="34.90625" style="4" customWidth="1"/>
    <col min="2" max="2" width="18.90625" style="3" customWidth="1"/>
    <col min="3" max="3" width="22.7265625" style="3" customWidth="1"/>
    <col min="4" max="4" width="14.81640625" style="1" bestFit="1" customWidth="1"/>
    <col min="5" max="16384" width="10.81640625" style="1"/>
  </cols>
  <sheetData>
    <row r="1" spans="1:3" hidden="1" x14ac:dyDescent="0.25"/>
    <row r="2" spans="1:3" hidden="1" x14ac:dyDescent="0.25"/>
    <row r="3" spans="1:3" hidden="1" x14ac:dyDescent="0.25"/>
    <row r="4" spans="1:3" hidden="1" x14ac:dyDescent="0.25"/>
    <row r="5" spans="1:3" ht="8.15" customHeight="1" x14ac:dyDescent="0.25"/>
    <row r="6" spans="1:3" ht="7.9" customHeight="1" x14ac:dyDescent="0.25"/>
    <row r="7" spans="1:3" ht="16.5" customHeight="1" x14ac:dyDescent="0.3">
      <c r="A7" s="6" t="s">
        <v>91</v>
      </c>
    </row>
    <row r="8" spans="1:3" ht="6" customHeight="1" x14ac:dyDescent="0.25"/>
    <row r="9" spans="1:3" s="2" customFormat="1" ht="14" x14ac:dyDescent="0.3">
      <c r="A9" s="2" t="s">
        <v>4</v>
      </c>
      <c r="B9" s="8"/>
      <c r="C9" s="9">
        <v>-4963952013.5600004</v>
      </c>
    </row>
    <row r="10" spans="1:3" ht="13" x14ac:dyDescent="0.3">
      <c r="A10" s="6" t="s">
        <v>5</v>
      </c>
      <c r="C10" s="3">
        <f>B11+B12</f>
        <v>7169625849.2700005</v>
      </c>
    </row>
    <row r="11" spans="1:3" x14ac:dyDescent="0.25">
      <c r="A11" s="4" t="s">
        <v>7</v>
      </c>
      <c r="B11" s="10">
        <v>7142675849.2700005</v>
      </c>
    </row>
    <row r="12" spans="1:3" ht="21" customHeight="1" x14ac:dyDescent="0.25">
      <c r="A12" s="5" t="s">
        <v>6</v>
      </c>
      <c r="B12" s="10">
        <v>26950000</v>
      </c>
    </row>
    <row r="13" spans="1:3" ht="21" customHeight="1" x14ac:dyDescent="0.3">
      <c r="A13" s="6" t="s">
        <v>8</v>
      </c>
      <c r="C13" s="8">
        <f>B14+B15</f>
        <v>0</v>
      </c>
    </row>
    <row r="14" spans="1:3" s="2" customFormat="1" ht="21" customHeight="1" x14ac:dyDescent="0.3">
      <c r="A14" s="5" t="s">
        <v>9</v>
      </c>
      <c r="B14" s="8">
        <v>0</v>
      </c>
      <c r="C14" s="8"/>
    </row>
    <row r="15" spans="1:3" ht="13" x14ac:dyDescent="0.3">
      <c r="A15" s="6" t="s">
        <v>10</v>
      </c>
      <c r="B15" s="3">
        <f>B16+B17+B18+B19+B21+B23+B25</f>
        <v>0</v>
      </c>
    </row>
    <row r="16" spans="1:3" x14ac:dyDescent="0.25">
      <c r="A16" s="4" t="s">
        <v>11</v>
      </c>
      <c r="B16" s="3">
        <v>0</v>
      </c>
    </row>
    <row r="17" spans="1:3" x14ac:dyDescent="0.25">
      <c r="A17" s="4" t="s">
        <v>12</v>
      </c>
      <c r="B17" s="3">
        <v>0</v>
      </c>
    </row>
    <row r="18" spans="1:3" x14ac:dyDescent="0.25">
      <c r="A18" s="4" t="s">
        <v>13</v>
      </c>
      <c r="B18" s="3">
        <v>0</v>
      </c>
    </row>
    <row r="19" spans="1:3" x14ac:dyDescent="0.25">
      <c r="A19" s="4" t="s">
        <v>102</v>
      </c>
      <c r="B19" s="3">
        <v>0</v>
      </c>
    </row>
    <row r="21" spans="1:3" x14ac:dyDescent="0.25">
      <c r="A21" s="4" t="s">
        <v>17</v>
      </c>
      <c r="B21" s="3">
        <v>0</v>
      </c>
    </row>
    <row r="23" spans="1:3" x14ac:dyDescent="0.25">
      <c r="A23" s="4" t="s">
        <v>18</v>
      </c>
      <c r="B23" s="3">
        <v>0</v>
      </c>
    </row>
    <row r="25" spans="1:3" x14ac:dyDescent="0.25">
      <c r="A25" s="4" t="s">
        <v>19</v>
      </c>
      <c r="B25" s="3">
        <v>0</v>
      </c>
    </row>
    <row r="27" spans="1:3" x14ac:dyDescent="0.25">
      <c r="A27" s="4" t="s">
        <v>25</v>
      </c>
      <c r="C27" s="10">
        <v>-2023027224.3099999</v>
      </c>
    </row>
    <row r="28" spans="1:3" x14ac:dyDescent="0.25">
      <c r="C28" s="10"/>
    </row>
    <row r="30" spans="1:3" ht="13" x14ac:dyDescent="0.3">
      <c r="A30" s="6" t="s">
        <v>20</v>
      </c>
      <c r="C30" s="3">
        <f>B31</f>
        <v>0</v>
      </c>
    </row>
    <row r="31" spans="1:3" x14ac:dyDescent="0.25">
      <c r="A31" s="4" t="s">
        <v>21</v>
      </c>
      <c r="B31" s="3">
        <f>B32+B33</f>
        <v>0</v>
      </c>
    </row>
    <row r="32" spans="1:3" x14ac:dyDescent="0.25">
      <c r="A32" s="4" t="s">
        <v>22</v>
      </c>
      <c r="B32" s="3">
        <v>0</v>
      </c>
    </row>
    <row r="33" spans="1:3" x14ac:dyDescent="0.25">
      <c r="A33" s="4" t="s">
        <v>23</v>
      </c>
      <c r="B33" s="3">
        <v>0</v>
      </c>
    </row>
    <row r="36" spans="1:3" ht="13" x14ac:dyDescent="0.3">
      <c r="A36" s="11" t="s">
        <v>3</v>
      </c>
      <c r="B36" s="12"/>
      <c r="C36" s="12">
        <f>SUM(C9:C35)</f>
        <v>182646611.4000001</v>
      </c>
    </row>
    <row r="37" spans="1:3" x14ac:dyDescent="0.25">
      <c r="A37" s="4" t="s">
        <v>24</v>
      </c>
      <c r="C37" s="3">
        <f>10000000</f>
        <v>10000000</v>
      </c>
    </row>
    <row r="38" spans="1:3" x14ac:dyDescent="0.25">
      <c r="C38" s="13">
        <f>C37/C36</f>
        <v>5.4750536696789739E-2</v>
      </c>
    </row>
    <row r="39" spans="1:3" x14ac:dyDescent="0.25">
      <c r="A39" s="4" t="s">
        <v>26</v>
      </c>
      <c r="C39" s="81">
        <v>0.15</v>
      </c>
    </row>
    <row r="40" spans="1:3" x14ac:dyDescent="0.25">
      <c r="A40" s="4" t="s">
        <v>27</v>
      </c>
      <c r="C40" s="81">
        <f>C39-C38</f>
        <v>9.5249463303210255E-2</v>
      </c>
    </row>
    <row r="42" spans="1:3" x14ac:dyDescent="0.25">
      <c r="C42" s="3">
        <f>C36*10%</f>
        <v>18264661.140000012</v>
      </c>
    </row>
  </sheetData>
  <printOptions horizontalCentered="1" verticalCentered="1"/>
  <pageMargins left="0" right="0" top="0" bottom="0" header="0" footer="0"/>
  <pageSetup scale="8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4F9A1-A3A8-442B-8416-4754D25010EE}">
  <sheetPr codeName="Hoja2"/>
  <dimension ref="A1:A14"/>
  <sheetViews>
    <sheetView tabSelected="1" topLeftCell="A3" workbookViewId="0">
      <selection activeCell="C16" sqref="C16"/>
    </sheetView>
  </sheetViews>
  <sheetFormatPr baseColWidth="10" defaultRowHeight="14.5" x14ac:dyDescent="0.35"/>
  <cols>
    <col min="1" max="1" width="63.1796875" customWidth="1"/>
  </cols>
  <sheetData>
    <row r="1" spans="1:1" ht="20" x14ac:dyDescent="0.35">
      <c r="A1" s="7" t="s">
        <v>14</v>
      </c>
    </row>
    <row r="2" spans="1:1" ht="40" x14ac:dyDescent="0.35">
      <c r="A2" s="7" t="s">
        <v>15</v>
      </c>
    </row>
    <row r="3" spans="1:1" ht="49" customHeight="1" x14ac:dyDescent="0.35">
      <c r="A3" s="80" t="s">
        <v>16</v>
      </c>
    </row>
    <row r="4" spans="1:1" ht="20" x14ac:dyDescent="0.35">
      <c r="A4" s="7" t="s">
        <v>92</v>
      </c>
    </row>
    <row r="5" spans="1:1" ht="20" x14ac:dyDescent="0.35">
      <c r="A5" s="7" t="s">
        <v>93</v>
      </c>
    </row>
    <row r="6" spans="1:1" x14ac:dyDescent="0.35">
      <c r="A6" s="7" t="s">
        <v>94</v>
      </c>
    </row>
    <row r="7" spans="1:1" ht="40" x14ac:dyDescent="0.35">
      <c r="A7" s="7" t="s">
        <v>16</v>
      </c>
    </row>
    <row r="8" spans="1:1" x14ac:dyDescent="0.35">
      <c r="A8" s="7" t="s">
        <v>95</v>
      </c>
    </row>
    <row r="9" spans="1:1" ht="20" x14ac:dyDescent="0.35">
      <c r="A9" s="7" t="s">
        <v>96</v>
      </c>
    </row>
    <row r="10" spans="1:1" ht="20" x14ac:dyDescent="0.35">
      <c r="A10" s="7" t="s">
        <v>97</v>
      </c>
    </row>
    <row r="11" spans="1:1" ht="20" x14ac:dyDescent="0.35">
      <c r="A11" s="7" t="s">
        <v>98</v>
      </c>
    </row>
    <row r="12" spans="1:1" ht="20" x14ac:dyDescent="0.35">
      <c r="A12" s="7" t="s">
        <v>99</v>
      </c>
    </row>
    <row r="13" spans="1:1" ht="20" x14ac:dyDescent="0.35">
      <c r="A13" s="7" t="s">
        <v>100</v>
      </c>
    </row>
    <row r="14" spans="1:1" x14ac:dyDescent="0.35">
      <c r="A14" s="7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3B88-21BC-4BC0-BA76-8BEF603E1541}">
  <sheetPr codeName="Hoja7"/>
  <dimension ref="A1:O92"/>
  <sheetViews>
    <sheetView showGridLines="0" zoomScale="73" zoomScaleNormal="73" zoomScaleSheetLayoutView="80" workbookViewId="0">
      <selection activeCell="J7" sqref="J7"/>
    </sheetView>
  </sheetViews>
  <sheetFormatPr baseColWidth="10" defaultColWidth="11.453125" defaultRowHeight="14.5" x14ac:dyDescent="0.35"/>
  <cols>
    <col min="1" max="1" width="2.81640625" style="21" customWidth="1"/>
    <col min="2" max="2" width="4.1796875" style="21" customWidth="1"/>
    <col min="3" max="3" width="52.54296875" style="21" customWidth="1"/>
    <col min="4" max="4" width="11.54296875" style="39" customWidth="1"/>
    <col min="5" max="5" width="13.453125" style="21" customWidth="1"/>
    <col min="6" max="6" width="12.54296875" style="21" customWidth="1"/>
    <col min="7" max="7" width="27.7265625" style="73" customWidth="1"/>
    <col min="8" max="8" width="25.81640625" style="73" customWidth="1"/>
    <col min="9" max="9" width="3.453125" style="73" customWidth="1"/>
    <col min="10" max="10" width="23.1796875" style="21" customWidth="1"/>
    <col min="11" max="11" width="17.26953125" style="21" customWidth="1"/>
    <col min="12" max="12" width="9.7265625" style="21" customWidth="1"/>
    <col min="13" max="13" width="11.453125" style="21"/>
    <col min="14" max="14" width="15.7265625" style="21" customWidth="1"/>
    <col min="15" max="16384" width="11.453125" style="21"/>
  </cols>
  <sheetData>
    <row r="1" spans="1:15" ht="51" customHeight="1" x14ac:dyDescent="0.35">
      <c r="A1" s="14"/>
      <c r="B1" s="15"/>
      <c r="C1" s="75" t="s">
        <v>28</v>
      </c>
      <c r="D1" s="75"/>
      <c r="E1" s="75"/>
      <c r="F1" s="75"/>
      <c r="G1" s="75"/>
      <c r="H1" s="75"/>
      <c r="I1" s="16"/>
      <c r="J1" s="17" t="s">
        <v>29</v>
      </c>
      <c r="K1" s="17" t="s">
        <v>30</v>
      </c>
      <c r="L1" s="14"/>
      <c r="M1" s="18" t="s">
        <v>31</v>
      </c>
      <c r="N1" s="19" t="s">
        <v>32</v>
      </c>
      <c r="O1" s="20" t="s">
        <v>33</v>
      </c>
    </row>
    <row r="2" spans="1:15" ht="20.25" customHeight="1" x14ac:dyDescent="0.35">
      <c r="A2" s="14"/>
      <c r="B2" s="22"/>
      <c r="C2" s="76"/>
      <c r="D2" s="76"/>
      <c r="E2" s="76"/>
      <c r="F2" s="76"/>
      <c r="G2" s="76"/>
      <c r="H2" s="76"/>
      <c r="I2" s="24"/>
      <c r="J2" s="14">
        <v>1</v>
      </c>
      <c r="K2" s="14">
        <v>1</v>
      </c>
      <c r="L2" s="14"/>
      <c r="M2" s="14">
        <f>IF(C2&lt;&gt;"",1,0)</f>
        <v>0</v>
      </c>
      <c r="N2" s="14">
        <f t="shared" ref="N2:N65" si="0">K2</f>
        <v>1</v>
      </c>
      <c r="O2" s="14">
        <f>IF(OR(Tabla8[[#This Row],[TEXTO]]=1,Tabla8[[#This Row],[ESPACIO ENTRE NOTAS]]=1),1,0)</f>
        <v>1</v>
      </c>
    </row>
    <row r="3" spans="1:15" ht="18.5" x14ac:dyDescent="0.35">
      <c r="A3" s="14"/>
      <c r="B3" s="22"/>
      <c r="C3" s="76"/>
      <c r="D3" s="76"/>
      <c r="E3" s="76"/>
      <c r="F3" s="76"/>
      <c r="G3" s="76"/>
      <c r="H3" s="76"/>
      <c r="I3" s="24"/>
      <c r="J3" s="14"/>
      <c r="K3" s="14"/>
      <c r="L3" s="14"/>
      <c r="M3" s="14">
        <f t="shared" ref="M3:M66" si="1">IF(C3&lt;&gt;"",1,0)</f>
        <v>0</v>
      </c>
      <c r="N3" s="14">
        <f t="shared" si="0"/>
        <v>0</v>
      </c>
      <c r="O3" s="14">
        <f>IF(OR(Tabla8[[#This Row],[TEXTO]]=1,Tabla8[[#This Row],[ESPACIO ENTRE NOTAS]]=1),1,0)</f>
        <v>0</v>
      </c>
    </row>
    <row r="4" spans="1:15" ht="18.5" x14ac:dyDescent="0.35">
      <c r="A4" s="14"/>
      <c r="B4" s="22"/>
      <c r="C4" s="76"/>
      <c r="D4" s="76"/>
      <c r="E4" s="76"/>
      <c r="F4" s="76"/>
      <c r="G4" s="76"/>
      <c r="H4" s="76"/>
      <c r="I4" s="24"/>
      <c r="J4" s="14"/>
      <c r="K4" s="14"/>
      <c r="L4" s="14"/>
      <c r="M4" s="14">
        <f t="shared" si="1"/>
        <v>0</v>
      </c>
      <c r="N4" s="14">
        <f t="shared" si="0"/>
        <v>0</v>
      </c>
      <c r="O4" s="14">
        <f>IF(OR(Tabla8[[#This Row],[TEXTO]]=1,Tabla8[[#This Row],[ESPACIO ENTRE NOTAS]]=1),1,0)</f>
        <v>0</v>
      </c>
    </row>
    <row r="5" spans="1:15" ht="18.5" x14ac:dyDescent="0.35">
      <c r="A5" s="14"/>
      <c r="B5" s="22"/>
      <c r="C5" s="76"/>
      <c r="D5" s="76"/>
      <c r="E5" s="76"/>
      <c r="F5" s="76"/>
      <c r="G5" s="76"/>
      <c r="H5" s="76"/>
      <c r="I5" s="24"/>
      <c r="J5" s="14"/>
      <c r="K5" s="14"/>
      <c r="L5" s="14"/>
      <c r="M5" s="14">
        <f t="shared" si="1"/>
        <v>0</v>
      </c>
      <c r="N5" s="14">
        <f t="shared" si="0"/>
        <v>0</v>
      </c>
      <c r="O5" s="14">
        <f>IF(OR(Tabla8[[#This Row],[TEXTO]]=1,Tabla8[[#This Row],[ESPACIO ENTRE NOTAS]]=1),1,0)</f>
        <v>0</v>
      </c>
    </row>
    <row r="6" spans="1:15" x14ac:dyDescent="0.35">
      <c r="A6" s="14"/>
      <c r="B6" s="22"/>
      <c r="C6" s="77" t="str">
        <f>[1]BALANCE!C6</f>
        <v>Valores expresados en Pesos Colombianos</v>
      </c>
      <c r="D6" s="77"/>
      <c r="E6" s="77"/>
      <c r="F6" s="77"/>
      <c r="G6" s="77"/>
      <c r="H6" s="77"/>
      <c r="I6" s="25"/>
      <c r="J6" s="14"/>
      <c r="K6" s="14"/>
      <c r="L6" s="14"/>
      <c r="M6" s="14">
        <f t="shared" si="1"/>
        <v>1</v>
      </c>
      <c r="N6" s="14">
        <f t="shared" si="0"/>
        <v>0</v>
      </c>
      <c r="O6" s="14">
        <f>IF(OR(Tabla8[[#This Row],[TEXTO]]=1,Tabla8[[#This Row],[ESPACIO ENTRE NOTAS]]=1),1,0)</f>
        <v>1</v>
      </c>
    </row>
    <row r="7" spans="1:15" ht="18.5" x14ac:dyDescent="0.35">
      <c r="A7" s="14"/>
      <c r="B7" s="22"/>
      <c r="C7" s="78"/>
      <c r="D7" s="78"/>
      <c r="E7" s="78"/>
      <c r="F7" s="78"/>
      <c r="G7" s="78"/>
      <c r="H7" s="78"/>
      <c r="I7" s="26"/>
      <c r="J7" s="14">
        <v>1</v>
      </c>
      <c r="K7" s="14" t="str">
        <f>IF($C$3&lt;&gt;"",J7,"")</f>
        <v/>
      </c>
      <c r="L7" s="14"/>
      <c r="M7" s="14">
        <f t="shared" si="1"/>
        <v>0</v>
      </c>
      <c r="N7" s="14" t="str">
        <f t="shared" si="0"/>
        <v/>
      </c>
      <c r="O7" s="14">
        <f>IF(OR(Tabla8[[#This Row],[TEXTO]]=1,Tabla8[[#This Row],[ESPACIO ENTRE NOTAS]]=1),1,0)</f>
        <v>0</v>
      </c>
    </row>
    <row r="8" spans="1:15" s="33" customFormat="1" ht="18.75" customHeight="1" x14ac:dyDescent="0.45">
      <c r="A8" s="27"/>
      <c r="B8" s="28"/>
      <c r="C8" s="29" t="s">
        <v>34</v>
      </c>
      <c r="D8" s="30" t="s">
        <v>35</v>
      </c>
      <c r="E8" s="30" t="s">
        <v>36</v>
      </c>
      <c r="F8" s="30" t="s">
        <v>37</v>
      </c>
      <c r="G8" s="31">
        <f>[1]Introduccion!$D$3</f>
        <v>2022</v>
      </c>
      <c r="H8" s="31">
        <f>[1]Introduccion!$D$4</f>
        <v>2021</v>
      </c>
      <c r="I8" s="32"/>
      <c r="J8" s="27"/>
      <c r="K8" s="14" t="str">
        <f t="shared" ref="K8:K71" si="2">IF($C$3&lt;&gt;"",J8,"")</f>
        <v/>
      </c>
      <c r="L8" s="27"/>
      <c r="M8" s="14">
        <f t="shared" si="1"/>
        <v>1</v>
      </c>
      <c r="N8" s="14" t="str">
        <f t="shared" si="0"/>
        <v/>
      </c>
      <c r="O8" s="14">
        <f>IF(OR(Tabla8[[#This Row],[TEXTO]]=1,Tabla8[[#This Row],[ESPACIO ENTRE NOTAS]]=1),1,0)</f>
        <v>1</v>
      </c>
    </row>
    <row r="9" spans="1:15" s="33" customFormat="1" ht="18.75" customHeight="1" x14ac:dyDescent="0.45">
      <c r="A9" s="27"/>
      <c r="B9" s="28"/>
      <c r="C9" s="34"/>
      <c r="D9" s="30"/>
      <c r="E9" s="30"/>
      <c r="F9" s="30"/>
      <c r="G9" s="30"/>
      <c r="H9" s="30"/>
      <c r="I9" s="35"/>
      <c r="J9" s="27">
        <v>1</v>
      </c>
      <c r="K9" s="14" t="str">
        <f t="shared" si="2"/>
        <v/>
      </c>
      <c r="L9" s="27"/>
      <c r="M9" s="14">
        <f t="shared" si="1"/>
        <v>0</v>
      </c>
      <c r="N9" s="14" t="str">
        <f>K9</f>
        <v/>
      </c>
      <c r="O9" s="14">
        <f>IF(OR(Tabla8[[#This Row],[TEXTO]]=1,Tabla8[[#This Row],[ESPACIO ENTRE NOTAS]]=1),1,0)</f>
        <v>0</v>
      </c>
    </row>
    <row r="10" spans="1:15" ht="18.5" x14ac:dyDescent="0.45">
      <c r="A10" s="36" t="s">
        <v>38</v>
      </c>
      <c r="B10" s="37"/>
      <c r="C10" s="38" t="str">
        <f>IFERROR(IF(AND(G10&lt;&gt;0,H10&lt;&gt;0),VLOOKUP(A10,[1]!Tabla3[[Código cuenta contable]:[Saldo final]],2,0),IF(G10&lt;&gt;0,VLOOKUP(A10,[1]!Tabla3[[Código cuenta contable]:[Saldo final]],2,0),IF(H10&lt;&gt;0,VLOOKUP(A10,[1]!Tabla2[[Código cuenta contable]:[Saldo final]],2,0),""))),"")</f>
        <v>Ingresos de actividades ordinarias</v>
      </c>
      <c r="D10" s="39">
        <f>[1]DATA!L1254</f>
        <v>12</v>
      </c>
      <c r="E10" s="40">
        <f>G10/$G$10</f>
        <v>1</v>
      </c>
      <c r="F10" s="40">
        <f>IFERROR(IF(AND(H10=0,G10&gt;0),1,(G10-H10)/H10),0)</f>
        <v>-0.57639321017110912</v>
      </c>
      <c r="G10" s="41">
        <f>[1]DATA!E1259</f>
        <v>3728332.7999999998</v>
      </c>
      <c r="H10" s="41">
        <f>[1]DATA!F1259</f>
        <v>8801400</v>
      </c>
      <c r="I10" s="42"/>
      <c r="J10" s="14"/>
      <c r="K10" s="14" t="str">
        <f t="shared" si="2"/>
        <v/>
      </c>
      <c r="L10" s="14"/>
      <c r="M10" s="14">
        <f t="shared" si="1"/>
        <v>1</v>
      </c>
      <c r="N10" s="14" t="str">
        <f t="shared" si="0"/>
        <v/>
      </c>
      <c r="O10" s="14">
        <f>IF(OR(Tabla8[[#This Row],[TEXTO]]=1,Tabla8[[#This Row],[ESPACIO ENTRE NOTAS]]=1),1,0)</f>
        <v>1</v>
      </c>
    </row>
    <row r="11" spans="1:15" ht="18.5" hidden="1" x14ac:dyDescent="0.45">
      <c r="A11" s="36" t="s">
        <v>39</v>
      </c>
      <c r="B11" s="37"/>
      <c r="C11" s="38" t="str">
        <f>IFERROR(IF(AND(G11&lt;&gt;0,H11&lt;&gt;0),VLOOKUP(A11,[1]!Tabla3[[Código cuenta contable]:[Saldo final]],2,0),IF(G11&lt;&gt;0,VLOOKUP(A11,[1]!Tabla3[[Código cuenta contable]:[Saldo final]],2,0),IF(H11&lt;&gt;0,VLOOKUP(A11,[1]!Tabla2[[Código cuenta contable]:[Saldo final]],2,0),""))),"")</f>
        <v/>
      </c>
      <c r="D11" s="39" t="str">
        <f>[1]DATA!L2078</f>
        <v/>
      </c>
      <c r="E11" s="40">
        <f>G11/$G$10</f>
        <v>0</v>
      </c>
      <c r="F11" s="40">
        <f t="shared" ref="F11:F16" si="3">IFERROR(IF(AND(H11=0,G11&gt;0),1,(G11-H11)/H11),0)</f>
        <v>0</v>
      </c>
      <c r="G11" s="41">
        <f>[1]DATA!E2083</f>
        <v>0</v>
      </c>
      <c r="H11" s="41">
        <f>[1]DATA!F2083</f>
        <v>0</v>
      </c>
      <c r="I11" s="42"/>
      <c r="J11" s="14"/>
      <c r="K11" s="14" t="str">
        <f t="shared" si="2"/>
        <v/>
      </c>
      <c r="L11" s="14"/>
      <c r="M11" s="14">
        <f t="shared" si="1"/>
        <v>0</v>
      </c>
      <c r="N11" s="14" t="str">
        <f t="shared" si="0"/>
        <v/>
      </c>
      <c r="O11" s="14">
        <f>IF(OR(Tabla8[[#This Row],[TEXTO]]=1,Tabla8[[#This Row],[ESPACIO ENTRE NOTAS]]=1),1,0)</f>
        <v>0</v>
      </c>
    </row>
    <row r="12" spans="1:15" ht="18.5" hidden="1" x14ac:dyDescent="0.45">
      <c r="A12" s="36" t="s">
        <v>40</v>
      </c>
      <c r="B12" s="37"/>
      <c r="C12" s="38" t="str">
        <f>IFERROR(IF(AND(G12&lt;&gt;0,H12&lt;&gt;0),VLOOKUP(A12,[1]!Tabla3[[Código cuenta contable]:[Saldo final]],2,0),IF(G12&lt;&gt;0,VLOOKUP(A12,[1]!Tabla3[[Código cuenta contable]:[Saldo final]],2,0),IF(H12&lt;&gt;0,VLOOKUP(A12,[1]!Tabla2[[Código cuenta contable]:[Saldo final]],2,0),""))),"")</f>
        <v/>
      </c>
      <c r="D12" s="39" t="str">
        <f>[1]DATA!L2078</f>
        <v/>
      </c>
      <c r="E12" s="40">
        <f t="shared" ref="E12" si="4">G12/$G$10</f>
        <v>0</v>
      </c>
      <c r="F12" s="40">
        <f t="shared" si="3"/>
        <v>0</v>
      </c>
      <c r="G12" s="41">
        <f>[1]DATA!E2084</f>
        <v>0</v>
      </c>
      <c r="H12" s="41">
        <f>[1]DATA!F2084</f>
        <v>0</v>
      </c>
      <c r="I12" s="42"/>
      <c r="J12" s="14"/>
      <c r="K12" s="14"/>
      <c r="L12" s="14"/>
      <c r="M12" s="14">
        <f>IF(C12&lt;&gt;"",1,0)</f>
        <v>0</v>
      </c>
      <c r="N12" s="14">
        <f>K12</f>
        <v>0</v>
      </c>
      <c r="O12" s="14">
        <f>IF(OR(Tabla8[[#This Row],[TEXTO]]=1,Tabla8[[#This Row],[ESPACIO ENTRE NOTAS]]=1),1,0)</f>
        <v>0</v>
      </c>
    </row>
    <row r="13" spans="1:15" ht="18.5" hidden="1" x14ac:dyDescent="0.45">
      <c r="A13" s="36" t="s">
        <v>41</v>
      </c>
      <c r="B13" s="37"/>
      <c r="C13" s="38" t="str">
        <f>IFERROR(IF(AND(G13&lt;&gt;0,H13&lt;&gt;0),VLOOKUP(A13,[1]!Tabla3[[Código cuenta contable]:[Saldo final]],2,0),IF(G13&lt;&gt;0,VLOOKUP(A13,[1]!Tabla3[[Código cuenta contable]:[Saldo final]],2,0),IF(H13&lt;&gt;0,VLOOKUP(A13,[1]!Tabla2[[Código cuenta contable]:[Saldo final]],2,0),""))),"")</f>
        <v/>
      </c>
      <c r="D13" s="39" t="str">
        <f>[1]DATA!$L$2087</f>
        <v/>
      </c>
      <c r="E13" s="40">
        <f>G13/$G$10</f>
        <v>0</v>
      </c>
      <c r="F13" s="40">
        <f t="shared" si="3"/>
        <v>0</v>
      </c>
      <c r="G13" s="41">
        <f>SUMIF([1]DATA!$A$2092:$A$2120,"*71*",[1]DATA!E2092:E2120)</f>
        <v>0</v>
      </c>
      <c r="H13" s="41">
        <f>SUMIF([1]DATA!$A$2092:$A$2120,"*71*",[1]DATA!F2092:F2120)</f>
        <v>0</v>
      </c>
      <c r="I13" s="42"/>
      <c r="J13" s="14"/>
      <c r="K13" s="14" t="str">
        <f t="shared" si="2"/>
        <v/>
      </c>
      <c r="L13" s="14"/>
      <c r="M13" s="14">
        <f t="shared" si="1"/>
        <v>0</v>
      </c>
      <c r="N13" s="14" t="str">
        <f t="shared" si="0"/>
        <v/>
      </c>
      <c r="O13" s="14">
        <f>IF(OR(Tabla8[[#This Row],[TEXTO]]=1,Tabla8[[#This Row],[ESPACIO ENTRE NOTAS]]=1),1,0)</f>
        <v>0</v>
      </c>
    </row>
    <row r="14" spans="1:15" ht="18.5" hidden="1" x14ac:dyDescent="0.45">
      <c r="A14" s="36" t="s">
        <v>42</v>
      </c>
      <c r="B14" s="37"/>
      <c r="C14" s="38" t="str">
        <f>IFERROR(IF(AND(G14&lt;&gt;0,H14&lt;&gt;0),VLOOKUP(A14,[1]!Tabla3[[Código cuenta contable]:[Saldo final]],2,0),IF(G14&lt;&gt;0,VLOOKUP(A14,[1]!Tabla3[[Código cuenta contable]:[Saldo final]],2,0),IF(H14&lt;&gt;0,VLOOKUP(A14,[1]!Tabla2[[Código cuenta contable]:[Saldo final]],2,0),""))),"")</f>
        <v/>
      </c>
      <c r="D14" s="39" t="str">
        <f>[1]DATA!$L$2087</f>
        <v/>
      </c>
      <c r="E14" s="40">
        <f>G14/$G$10</f>
        <v>0</v>
      </c>
      <c r="F14" s="40">
        <f t="shared" si="3"/>
        <v>0</v>
      </c>
      <c r="G14" s="41">
        <f>SUMIF([1]DATA!$A$2092:$A$2120,"*72*",[1]DATA!E2092:E2120)</f>
        <v>0</v>
      </c>
      <c r="H14" s="41">
        <f>SUMIF([1]DATA!$A$2092:$A$2120,"*72*",[1]DATA!F2092:F2120)</f>
        <v>0</v>
      </c>
      <c r="I14" s="42"/>
      <c r="J14" s="14"/>
      <c r="K14" s="14" t="str">
        <f t="shared" si="2"/>
        <v/>
      </c>
      <c r="L14" s="14"/>
      <c r="M14" s="14">
        <f t="shared" si="1"/>
        <v>0</v>
      </c>
      <c r="N14" s="14" t="str">
        <f t="shared" si="0"/>
        <v/>
      </c>
      <c r="O14" s="14">
        <f>IF(OR(Tabla8[[#This Row],[TEXTO]]=1,Tabla8[[#This Row],[ESPACIO ENTRE NOTAS]]=1),1,0)</f>
        <v>0</v>
      </c>
    </row>
    <row r="15" spans="1:15" ht="18.5" hidden="1" x14ac:dyDescent="0.45">
      <c r="A15" s="36" t="s">
        <v>43</v>
      </c>
      <c r="B15" s="37"/>
      <c r="C15" s="38" t="str">
        <f>IFERROR(IF(AND(G15&lt;&gt;0,H15&lt;&gt;0),VLOOKUP(A15,[1]!Tabla3[[Código cuenta contable]:[Saldo final]],2,0),IF(G15&lt;&gt;0,VLOOKUP(A15,[1]!Tabla3[[Código cuenta contable]:[Saldo final]],2,0),IF(H15&lt;&gt;0,VLOOKUP(A15,[1]!Tabla2[[Código cuenta contable]:[Saldo final]],2,0),""))),"")</f>
        <v/>
      </c>
      <c r="D15" s="39" t="str">
        <f>[1]DATA!$L$2087</f>
        <v/>
      </c>
      <c r="E15" s="40">
        <f>G15/$G$10</f>
        <v>0</v>
      </c>
      <c r="F15" s="40">
        <f t="shared" si="3"/>
        <v>0</v>
      </c>
      <c r="G15" s="41">
        <f>SUMIF([1]DATA!$A$2092:$A$2120,"*73*",[1]DATA!E2092:E2120)</f>
        <v>0</v>
      </c>
      <c r="H15" s="41">
        <f>SUMIF([1]DATA!$A$2092:$A$2120,"*73*",[1]DATA!F2092:F2120)</f>
        <v>0</v>
      </c>
      <c r="I15" s="42"/>
      <c r="J15" s="14"/>
      <c r="K15" s="14" t="str">
        <f t="shared" si="2"/>
        <v/>
      </c>
      <c r="L15" s="14"/>
      <c r="M15" s="14">
        <f t="shared" si="1"/>
        <v>0</v>
      </c>
      <c r="N15" s="14" t="str">
        <f t="shared" si="0"/>
        <v/>
      </c>
      <c r="O15" s="14">
        <f>IF(OR(Tabla8[[#This Row],[TEXTO]]=1,Tabla8[[#This Row],[ESPACIO ENTRE NOTAS]]=1),1,0)</f>
        <v>0</v>
      </c>
    </row>
    <row r="16" spans="1:15" ht="18.5" hidden="1" x14ac:dyDescent="0.45">
      <c r="A16" s="36" t="s">
        <v>44</v>
      </c>
      <c r="B16" s="37"/>
      <c r="C16" s="38" t="str">
        <f>IFERROR(IF(AND(G16&lt;&gt;0,H16&lt;&gt;0),VLOOKUP(A16,[1]!Tabla3[[Código cuenta contable]:[Saldo final]],2,0),IF(G16&lt;&gt;0,VLOOKUP(A16,[1]!Tabla3[[Código cuenta contable]:[Saldo final]],2,0),IF(H16&lt;&gt;0,VLOOKUP(A16,[1]!Tabla2[[Código cuenta contable]:[Saldo final]],2,0),""))),"")</f>
        <v/>
      </c>
      <c r="D16" s="39" t="str">
        <f>[1]DATA!$L$2087</f>
        <v/>
      </c>
      <c r="E16" s="40">
        <f>G16/$G$10</f>
        <v>0</v>
      </c>
      <c r="F16" s="40">
        <f t="shared" si="3"/>
        <v>0</v>
      </c>
      <c r="G16" s="41">
        <f>SUMIF([1]DATA!$A$2092:$A$2120,"*74*",[1]DATA!E2092:E2120)</f>
        <v>0</v>
      </c>
      <c r="H16" s="41">
        <f>SUMIF([1]DATA!$A$2092:$A$2120,"*74*",[1]DATA!F2092:F2120)</f>
        <v>0</v>
      </c>
      <c r="I16" s="42"/>
      <c r="J16" s="14"/>
      <c r="K16" s="14" t="str">
        <f t="shared" si="2"/>
        <v/>
      </c>
      <c r="L16" s="14"/>
      <c r="M16" s="14">
        <f t="shared" si="1"/>
        <v>0</v>
      </c>
      <c r="N16" s="14" t="str">
        <f t="shared" si="0"/>
        <v/>
      </c>
      <c r="O16" s="14">
        <f>IF(OR(Tabla8[[#This Row],[TEXTO]]=1,Tabla8[[#This Row],[ESPACIO ENTRE NOTAS]]=1),1,0)</f>
        <v>0</v>
      </c>
    </row>
    <row r="17" spans="1:15" ht="18.5" x14ac:dyDescent="0.45">
      <c r="A17" s="36"/>
      <c r="B17" s="37"/>
      <c r="C17" s="33"/>
      <c r="E17" s="40"/>
      <c r="F17" s="43"/>
      <c r="G17" s="41"/>
      <c r="H17" s="41"/>
      <c r="I17" s="42"/>
      <c r="J17" s="14">
        <v>1</v>
      </c>
      <c r="K17" s="14" t="str">
        <f t="shared" si="2"/>
        <v/>
      </c>
      <c r="L17" s="14"/>
      <c r="M17" s="14">
        <f t="shared" si="1"/>
        <v>0</v>
      </c>
      <c r="N17" s="14" t="str">
        <f t="shared" si="0"/>
        <v/>
      </c>
      <c r="O17" s="14">
        <f>IF(OR(Tabla8[[#This Row],[TEXTO]]=1,Tabla8[[#This Row],[ESPACIO ENTRE NOTAS]]=1),1,0)</f>
        <v>0</v>
      </c>
    </row>
    <row r="18" spans="1:15" ht="18.5" x14ac:dyDescent="0.45">
      <c r="A18" s="36"/>
      <c r="B18" s="37"/>
      <c r="C18" s="44" t="s">
        <v>0</v>
      </c>
      <c r="E18" s="40">
        <f>G18/$G$10</f>
        <v>1</v>
      </c>
      <c r="F18" s="40">
        <f>IFERROR(IF(AND(H18=0,G18&gt;0),1,(G18-H18)/H18),0)</f>
        <v>-0.57639321017110912</v>
      </c>
      <c r="G18" s="45">
        <f>G10-SUM(G11:G16)</f>
        <v>3728332.7999999998</v>
      </c>
      <c r="H18" s="45">
        <f>H10-SUM(H11:H16)</f>
        <v>8801400</v>
      </c>
      <c r="I18" s="46"/>
      <c r="J18" s="14"/>
      <c r="K18" s="14" t="str">
        <f t="shared" si="2"/>
        <v/>
      </c>
      <c r="L18" s="14"/>
      <c r="M18" s="14">
        <f t="shared" si="1"/>
        <v>1</v>
      </c>
      <c r="N18" s="14" t="str">
        <f>K18</f>
        <v/>
      </c>
      <c r="O18" s="14">
        <f>IF(OR(Tabla8[[#This Row],[TEXTO]]=1,Tabla8[[#This Row],[ESPACIO ENTRE NOTAS]]=1),1,0)</f>
        <v>1</v>
      </c>
    </row>
    <row r="19" spans="1:15" ht="18.5" x14ac:dyDescent="0.45">
      <c r="A19" s="36"/>
      <c r="B19" s="37"/>
      <c r="C19" s="33"/>
      <c r="E19" s="40"/>
      <c r="F19" s="43"/>
      <c r="G19" s="41"/>
      <c r="H19" s="41"/>
      <c r="I19" s="42"/>
      <c r="J19" s="14">
        <v>1</v>
      </c>
      <c r="K19" s="14" t="str">
        <f t="shared" si="2"/>
        <v/>
      </c>
      <c r="L19" s="14"/>
      <c r="M19" s="14">
        <f t="shared" si="1"/>
        <v>0</v>
      </c>
      <c r="N19" s="14" t="str">
        <f>K19</f>
        <v/>
      </c>
      <c r="O19" s="14">
        <f>IF(OR(Tabla8[[#This Row],[TEXTO]]=1,Tabla8[[#This Row],[ESPACIO ENTRE NOTAS]]=1),1,0)</f>
        <v>0</v>
      </c>
    </row>
    <row r="20" spans="1:15" ht="18.5" x14ac:dyDescent="0.45">
      <c r="A20" s="14"/>
      <c r="B20" s="22"/>
      <c r="C20" s="29" t="s">
        <v>1</v>
      </c>
      <c r="E20" s="40">
        <f>G20/$G$10</f>
        <v>1880.4899441112125</v>
      </c>
      <c r="F20" s="40">
        <f t="shared" ref="F20:F70" si="5">IFERROR(IF(AND(H20=0,G20&gt;0),1,(G20-H20)/H20),0)</f>
        <v>58.62461249061063</v>
      </c>
      <c r="G20" s="47">
        <f>G22+G43</f>
        <v>7011092338.6999998</v>
      </c>
      <c r="H20" s="47">
        <f>H22+H43</f>
        <v>117587218.53</v>
      </c>
      <c r="I20" s="48"/>
      <c r="J20" s="14"/>
      <c r="K20" s="14" t="str">
        <f t="shared" si="2"/>
        <v/>
      </c>
      <c r="L20" s="14"/>
      <c r="M20" s="14">
        <f t="shared" si="1"/>
        <v>1</v>
      </c>
      <c r="N20" s="14" t="str">
        <f t="shared" si="0"/>
        <v/>
      </c>
      <c r="O20" s="14">
        <f>IF(OR(Tabla8[[#This Row],[TEXTO]]=1,Tabla8[[#This Row],[ESPACIO ENTRE NOTAS]]=1),1,0)</f>
        <v>1</v>
      </c>
    </row>
    <row r="21" spans="1:15" ht="18.5" x14ac:dyDescent="0.45">
      <c r="A21" s="14"/>
      <c r="B21" s="22"/>
      <c r="E21" s="40"/>
      <c r="F21" s="43"/>
      <c r="G21" s="49"/>
      <c r="H21" s="49"/>
      <c r="I21" s="50"/>
      <c r="J21" s="14">
        <v>1</v>
      </c>
      <c r="K21" s="14" t="str">
        <f t="shared" si="2"/>
        <v/>
      </c>
      <c r="L21" s="14"/>
      <c r="M21" s="14">
        <f t="shared" si="1"/>
        <v>0</v>
      </c>
      <c r="N21" s="14" t="str">
        <f t="shared" si="0"/>
        <v/>
      </c>
      <c r="O21" s="14">
        <f>IF(OR(Tabla8[[#This Row],[TEXTO]]=1,Tabla8[[#This Row],[ESPACIO ENTRE NOTAS]]=1),1,0)</f>
        <v>0</v>
      </c>
    </row>
    <row r="22" spans="1:15" ht="18.5" x14ac:dyDescent="0.45">
      <c r="A22" s="14"/>
      <c r="B22" s="22"/>
      <c r="C22" s="29" t="s">
        <v>45</v>
      </c>
      <c r="E22" s="40">
        <f t="shared" ref="E22:E41" si="6">G22/$G$10</f>
        <v>1880.4899441112125</v>
      </c>
      <c r="F22" s="40">
        <f t="shared" si="5"/>
        <v>58.62461249061063</v>
      </c>
      <c r="G22" s="47">
        <f>SUM(G23:G41)</f>
        <v>7011092338.6999998</v>
      </c>
      <c r="H22" s="47">
        <f>SUM(H23:H41)</f>
        <v>117587218.53</v>
      </c>
      <c r="I22" s="48"/>
      <c r="J22" s="14"/>
      <c r="K22" s="14" t="str">
        <f t="shared" si="2"/>
        <v/>
      </c>
      <c r="L22" s="14"/>
      <c r="M22" s="14">
        <f t="shared" si="1"/>
        <v>1</v>
      </c>
      <c r="N22" s="14" t="str">
        <f t="shared" si="0"/>
        <v/>
      </c>
      <c r="O22" s="14">
        <f>IF(OR(Tabla8[[#This Row],[TEXTO]]=1,Tabla8[[#This Row],[ESPACIO ENTRE NOTAS]]=1),1,0)</f>
        <v>1</v>
      </c>
    </row>
    <row r="23" spans="1:15" ht="18.5" x14ac:dyDescent="0.45">
      <c r="A23" s="14" t="s">
        <v>46</v>
      </c>
      <c r="B23" s="22"/>
      <c r="C23" s="38" t="str">
        <f>IFERROR(IF(AND(G23&lt;&gt;0,H23&lt;&gt;0),VLOOKUP(A23,[1]!Tabla3[[Código cuenta contable]:[Saldo final]],2,0),IF(G23&lt;&gt;0,VLOOKUP(A23,[1]!Tabla3[[Código cuenta contable]:[Saldo final]],2,0),IF(H23&lt;&gt;0,VLOOKUP(A23,[1]!Tabla2[[Código cuenta contable]:[Saldo final]],2,0),""))),"")</f>
        <v/>
      </c>
      <c r="D23" s="39">
        <f>[1]DATA!L1638</f>
        <v>13</v>
      </c>
      <c r="E23" s="40">
        <f t="shared" si="6"/>
        <v>7.6367887544802873</v>
      </c>
      <c r="F23" s="40">
        <f t="shared" si="5"/>
        <v>-7.7777797571629129E-2</v>
      </c>
      <c r="G23" s="41">
        <f>[1]DATA!E1685</f>
        <v>28472490</v>
      </c>
      <c r="H23" s="41">
        <f>[1]DATA!F1685</f>
        <v>30873785</v>
      </c>
      <c r="I23" s="42"/>
      <c r="J23" s="14"/>
      <c r="K23" s="14" t="str">
        <f t="shared" si="2"/>
        <v/>
      </c>
      <c r="L23" s="14"/>
      <c r="M23" s="14">
        <f t="shared" si="1"/>
        <v>0</v>
      </c>
      <c r="N23" s="14" t="str">
        <f t="shared" si="0"/>
        <v/>
      </c>
      <c r="O23" s="14">
        <f>IF(OR(Tabla8[[#This Row],[TEXTO]]=1,Tabla8[[#This Row],[ESPACIO ENTRE NOTAS]]=1),1,0)</f>
        <v>0</v>
      </c>
    </row>
    <row r="24" spans="1:15" ht="18.5" x14ac:dyDescent="0.45">
      <c r="A24" s="14" t="s">
        <v>47</v>
      </c>
      <c r="B24" s="22"/>
      <c r="C24" s="38" t="str">
        <f>IFERROR(IF(AND(G24&lt;&gt;0,H24&lt;&gt;0),VLOOKUP(A24,[1]!Tabla3[[Código cuenta contable]:[Saldo final]],2,0),IF(G24&lt;&gt;0,VLOOKUP(A24,[1]!Tabla3[[Código cuenta contable]:[Saldo final]],2,0),IF(H24&lt;&gt;0,VLOOKUP(A24,[1]!Tabla2[[Código cuenta contable]:[Saldo final]],2,0),""))),"")</f>
        <v/>
      </c>
      <c r="D24" s="39">
        <f>[1]DATA!L1689</f>
        <v>14</v>
      </c>
      <c r="E24" s="40">
        <f t="shared" si="6"/>
        <v>6.7958461218912651</v>
      </c>
      <c r="F24" s="40">
        <f t="shared" si="5"/>
        <v>-0.2253009799597821</v>
      </c>
      <c r="G24" s="41">
        <f>[1]DATA!E1705</f>
        <v>25337176</v>
      </c>
      <c r="H24" s="41">
        <f>[1]DATA!F1705</f>
        <v>32705832</v>
      </c>
      <c r="I24" s="42"/>
      <c r="J24" s="14"/>
      <c r="K24" s="14" t="str">
        <f t="shared" si="2"/>
        <v/>
      </c>
      <c r="L24" s="14"/>
      <c r="M24" s="14">
        <f t="shared" si="1"/>
        <v>0</v>
      </c>
      <c r="N24" s="14" t="str">
        <f t="shared" si="0"/>
        <v/>
      </c>
      <c r="O24" s="14">
        <f>IF(OR(Tabla8[[#This Row],[TEXTO]]=1,Tabla8[[#This Row],[ESPACIO ENTRE NOTAS]]=1),1,0)</f>
        <v>0</v>
      </c>
    </row>
    <row r="25" spans="1:15" ht="18.5" x14ac:dyDescent="0.45">
      <c r="A25" s="14" t="s">
        <v>48</v>
      </c>
      <c r="B25" s="22"/>
      <c r="C25" s="38" t="str">
        <f>IFERROR(IF(AND(G25&lt;&gt;0,H25&lt;&gt;0),VLOOKUP(A25,[1]!Tabla3[[Código cuenta contable]:[Saldo final]],2,0),IF(G25&lt;&gt;0,VLOOKUP(A25,[1]!Tabla3[[Código cuenta contable]:[Saldo final]],2,0),IF(H25&lt;&gt;0,VLOOKUP(A25,[1]!Tabla2[[Código cuenta contable]:[Saldo final]],2,0),""))),"")</f>
        <v/>
      </c>
      <c r="D25" s="39">
        <f>[1]DATA!L1707</f>
        <v>15</v>
      </c>
      <c r="E25" s="40">
        <f t="shared" si="6"/>
        <v>6.6819917336778527</v>
      </c>
      <c r="F25" s="40">
        <f t="shared" si="5"/>
        <v>0.24855509316932101</v>
      </c>
      <c r="G25" s="41">
        <f>[1]DATA!E1729</f>
        <v>24912688.950000003</v>
      </c>
      <c r="H25" s="41">
        <f>[1]DATA!F1729</f>
        <v>19953215.590000004</v>
      </c>
      <c r="I25" s="42"/>
      <c r="J25" s="14"/>
      <c r="K25" s="14" t="str">
        <f t="shared" si="2"/>
        <v/>
      </c>
      <c r="L25" s="14"/>
      <c r="M25" s="14">
        <f t="shared" si="1"/>
        <v>0</v>
      </c>
      <c r="N25" s="14" t="str">
        <f t="shared" si="0"/>
        <v/>
      </c>
      <c r="O25" s="14">
        <f>IF(OR(Tabla8[[#This Row],[TEXTO]]=1,Tabla8[[#This Row],[ESPACIO ENTRE NOTAS]]=1),1,0)</f>
        <v>0</v>
      </c>
    </row>
    <row r="26" spans="1:15" ht="18.5" x14ac:dyDescent="0.45">
      <c r="A26" s="14" t="s">
        <v>49</v>
      </c>
      <c r="B26" s="22"/>
      <c r="C26" s="38" t="str">
        <f>IFERROR(IF(AND(G26&lt;&gt;0,H26&lt;&gt;0),VLOOKUP(A26,[1]!Tabla3[[Código cuenta contable]:[Saldo final]],2,0),IF(G26&lt;&gt;0,VLOOKUP(A26,[1]!Tabla3[[Código cuenta contable]:[Saldo final]],2,0),IF(H26&lt;&gt;0,VLOOKUP(A26,[1]!Tabla2[[Código cuenta contable]:[Saldo final]],2,0),""))),"")</f>
        <v/>
      </c>
      <c r="D26" s="39">
        <f>[1]DATA!L1731</f>
        <v>16</v>
      </c>
      <c r="E26" s="40">
        <f t="shared" si="6"/>
        <v>0.24663839022095882</v>
      </c>
      <c r="F26" s="40">
        <f t="shared" si="5"/>
        <v>-0.45420821462488131</v>
      </c>
      <c r="G26" s="41">
        <f>[1]DATA!E1754</f>
        <v>919550</v>
      </c>
      <c r="H26" s="41">
        <f>[1]DATA!F1754</f>
        <v>1684800</v>
      </c>
      <c r="I26" s="42"/>
      <c r="J26" s="14"/>
      <c r="K26" s="14" t="str">
        <f t="shared" si="2"/>
        <v/>
      </c>
      <c r="L26" s="14"/>
      <c r="M26" s="14">
        <f t="shared" si="1"/>
        <v>0</v>
      </c>
      <c r="N26" s="14" t="str">
        <f t="shared" si="0"/>
        <v/>
      </c>
      <c r="O26" s="14">
        <f>IF(OR(Tabla8[[#This Row],[TEXTO]]=1,Tabla8[[#This Row],[ESPACIO ENTRE NOTAS]]=1),1,0)</f>
        <v>0</v>
      </c>
    </row>
    <row r="27" spans="1:15" ht="18.5" x14ac:dyDescent="0.45">
      <c r="A27" s="14" t="s">
        <v>50</v>
      </c>
      <c r="B27" s="22"/>
      <c r="C27" s="38" t="str">
        <f>IFERROR(IF(AND(G27&lt;&gt;0,H27&lt;&gt;0),VLOOKUP(A27,[1]!Tabla3[[Código cuenta contable]:[Saldo final]],2,0),IF(G27&lt;&gt;0,VLOOKUP(A27,[1]!Tabla3[[Código cuenta contable]:[Saldo final]],2,0),IF(H27&lt;&gt;0,VLOOKUP(A27,[1]!Tabla2[[Código cuenta contable]:[Saldo final]],2,0),""))),"")</f>
        <v/>
      </c>
      <c r="D27" s="39">
        <f>[1]DATA!L1758</f>
        <v>17</v>
      </c>
      <c r="E27" s="40">
        <f t="shared" si="6"/>
        <v>1830.0062422726858</v>
      </c>
      <c r="F27" s="40">
        <f t="shared" si="5"/>
        <v>1</v>
      </c>
      <c r="G27" s="41">
        <f>[1]DATA!E1768</f>
        <v>6822872297.2700005</v>
      </c>
      <c r="H27" s="41">
        <f>[1]DATA!F1768</f>
        <v>0</v>
      </c>
      <c r="I27" s="42"/>
      <c r="J27" s="14"/>
      <c r="K27" s="14" t="str">
        <f t="shared" si="2"/>
        <v/>
      </c>
      <c r="L27" s="14"/>
      <c r="M27" s="14">
        <f t="shared" si="1"/>
        <v>0</v>
      </c>
      <c r="N27" s="14" t="str">
        <f t="shared" si="0"/>
        <v/>
      </c>
      <c r="O27" s="14">
        <f>IF(OR(Tabla8[[#This Row],[TEXTO]]=1,Tabla8[[#This Row],[ESPACIO ENTRE NOTAS]]=1),1,0)</f>
        <v>0</v>
      </c>
    </row>
    <row r="28" spans="1:15" ht="18.5" hidden="1" x14ac:dyDescent="0.45">
      <c r="A28" s="14" t="s">
        <v>51</v>
      </c>
      <c r="B28" s="22"/>
      <c r="C28" s="38" t="str">
        <f>IFERROR(IF(AND(G28&lt;&gt;0,H28&lt;&gt;0),VLOOKUP(A28,[1]!Tabla3[[Código cuenta contable]:[Saldo final]],2,0),IF(G28&lt;&gt;0,VLOOKUP(A28,[1]!Tabla3[[Código cuenta contable]:[Saldo final]],2,0),IF(H28&lt;&gt;0,VLOOKUP(A28,[1]!Tabla2[[Código cuenta contable]:[Saldo final]],2,0),""))),"")</f>
        <v/>
      </c>
      <c r="D28" s="39" t="str">
        <f>[1]DATA!L1770</f>
        <v/>
      </c>
      <c r="E28" s="40">
        <f t="shared" si="6"/>
        <v>0</v>
      </c>
      <c r="F28" s="40">
        <f t="shared" si="5"/>
        <v>0</v>
      </c>
      <c r="G28" s="41">
        <f>[1]DATA!E1795</f>
        <v>0</v>
      </c>
      <c r="H28" s="41">
        <f>[1]DATA!F1795</f>
        <v>0</v>
      </c>
      <c r="I28" s="42"/>
      <c r="J28" s="14"/>
      <c r="K28" s="14" t="str">
        <f t="shared" si="2"/>
        <v/>
      </c>
      <c r="L28" s="14"/>
      <c r="M28" s="14">
        <f t="shared" si="1"/>
        <v>0</v>
      </c>
      <c r="N28" s="14" t="str">
        <f t="shared" si="0"/>
        <v/>
      </c>
      <c r="O28" s="14">
        <f>IF(OR(Tabla8[[#This Row],[TEXTO]]=1,Tabla8[[#This Row],[ESPACIO ENTRE NOTAS]]=1),1,0)</f>
        <v>0</v>
      </c>
    </row>
    <row r="29" spans="1:15" ht="18.5" x14ac:dyDescent="0.45">
      <c r="A29" s="14" t="s">
        <v>52</v>
      </c>
      <c r="B29" s="22"/>
      <c r="C29" s="38" t="str">
        <f>IFERROR(IF(AND(G29&lt;&gt;0,H29&lt;&gt;0),VLOOKUP(A29,[1]!Tabla3[[Código cuenta contable]:[Saldo final]],2,0),IF(G29&lt;&gt;0,VLOOKUP(A29,[1]!Tabla3[[Código cuenta contable]:[Saldo final]],2,0),IF(H29&lt;&gt;0,VLOOKUP(A29,[1]!Tabla2[[Código cuenta contable]:[Saldo final]],2,0),""))),"")</f>
        <v/>
      </c>
      <c r="D29" s="39">
        <f>[1]DATA!L1797</f>
        <v>18</v>
      </c>
      <c r="E29" s="40">
        <f t="shared" si="6"/>
        <v>20.757854288115052</v>
      </c>
      <c r="F29" s="40">
        <f t="shared" si="5"/>
        <v>13.900911261508698</v>
      </c>
      <c r="G29" s="41">
        <f>[1]DATA!E1818</f>
        <v>77392189</v>
      </c>
      <c r="H29" s="41">
        <f>[1]DATA!F1818</f>
        <v>5193789</v>
      </c>
      <c r="I29" s="42"/>
      <c r="J29" s="14"/>
      <c r="K29" s="14" t="str">
        <f t="shared" si="2"/>
        <v/>
      </c>
      <c r="L29" s="14"/>
      <c r="M29" s="14">
        <f t="shared" si="1"/>
        <v>0</v>
      </c>
      <c r="N29" s="14" t="str">
        <f t="shared" si="0"/>
        <v/>
      </c>
      <c r="O29" s="14">
        <f>IF(OR(Tabla8[[#This Row],[TEXTO]]=1,Tabla8[[#This Row],[ESPACIO ENTRE NOTAS]]=1),1,0)</f>
        <v>0</v>
      </c>
    </row>
    <row r="30" spans="1:15" ht="18.5" x14ac:dyDescent="0.45">
      <c r="A30" s="14" t="s">
        <v>53</v>
      </c>
      <c r="B30" s="22"/>
      <c r="C30" s="38" t="str">
        <f>IFERROR(IF(AND(G30&lt;&gt;0,H30&lt;&gt;0),VLOOKUP(A30,[1]!Tabla3[[Código cuenta contable]:[Saldo final]],2,0),IF(G30&lt;&gt;0,VLOOKUP(A30,[1]!Tabla3[[Código cuenta contable]:[Saldo final]],2,0),IF(H30&lt;&gt;0,VLOOKUP(A30,[1]!Tabla2[[Código cuenta contable]:[Saldo final]],2,0),""))),"")</f>
        <v/>
      </c>
      <c r="D30" s="39">
        <f>[1]DATA!L1820</f>
        <v>19</v>
      </c>
      <c r="E30" s="40">
        <f t="shared" si="6"/>
        <v>0.57765765974539618</v>
      </c>
      <c r="F30" s="40">
        <f t="shared" si="5"/>
        <v>-0.10541312908103079</v>
      </c>
      <c r="G30" s="41">
        <f>[1]DATA!E1833</f>
        <v>2153700</v>
      </c>
      <c r="H30" s="41">
        <f>[1]DATA!F1833</f>
        <v>2407480</v>
      </c>
      <c r="I30" s="42"/>
      <c r="J30" s="14"/>
      <c r="K30" s="14" t="str">
        <f t="shared" si="2"/>
        <v/>
      </c>
      <c r="L30" s="14"/>
      <c r="M30" s="14">
        <f t="shared" si="1"/>
        <v>0</v>
      </c>
      <c r="N30" s="14" t="str">
        <f t="shared" si="0"/>
        <v/>
      </c>
      <c r="O30" s="14">
        <f>IF(OR(Tabla8[[#This Row],[TEXTO]]=1,Tabla8[[#This Row],[ESPACIO ENTRE NOTAS]]=1),1,0)</f>
        <v>0</v>
      </c>
    </row>
    <row r="31" spans="1:15" ht="18.5" x14ac:dyDescent="0.45">
      <c r="A31" s="14" t="s">
        <v>54</v>
      </c>
      <c r="B31" s="22"/>
      <c r="C31" s="38" t="str">
        <f>IFERROR(IF(AND(G31&lt;&gt;0,H31&lt;&gt;0),VLOOKUP(A31,[1]!Tabla3[[Código cuenta contable]:[Saldo final]],2,0),IF(G31&lt;&gt;0,VLOOKUP(A31,[1]!Tabla3[[Código cuenta contable]:[Saldo final]],2,0),IF(H31&lt;&gt;0,VLOOKUP(A31,[1]!Tabla2[[Código cuenta contable]:[Saldo final]],2,0),""))),"")</f>
        <v/>
      </c>
      <c r="D31" s="39">
        <f>[1]DATA!L1835</f>
        <v>20</v>
      </c>
      <c r="E31" s="40">
        <f t="shared" si="6"/>
        <v>0</v>
      </c>
      <c r="F31" s="40">
        <f t="shared" si="5"/>
        <v>-1</v>
      </c>
      <c r="G31" s="41">
        <f>[1]DATA!E1856</f>
        <v>0</v>
      </c>
      <c r="H31" s="41">
        <f>[1]DATA!F1856</f>
        <v>1669973</v>
      </c>
      <c r="I31" s="42"/>
      <c r="J31" s="14"/>
      <c r="K31" s="14" t="str">
        <f t="shared" si="2"/>
        <v/>
      </c>
      <c r="L31" s="14"/>
      <c r="M31" s="14">
        <f t="shared" si="1"/>
        <v>0</v>
      </c>
      <c r="N31" s="14" t="str">
        <f t="shared" si="0"/>
        <v/>
      </c>
      <c r="O31" s="14">
        <f>IF(OR(Tabla8[[#This Row],[TEXTO]]=1,Tabla8[[#This Row],[ESPACIO ENTRE NOTAS]]=1),1,0)</f>
        <v>0</v>
      </c>
    </row>
    <row r="32" spans="1:15" ht="18.5" hidden="1" x14ac:dyDescent="0.45">
      <c r="A32" s="14" t="s">
        <v>55</v>
      </c>
      <c r="B32" s="22"/>
      <c r="C32" s="38" t="str">
        <f>IFERROR(IF(AND(G32&lt;&gt;0,H32&lt;&gt;0),VLOOKUP(A32,[1]!Tabla3[[Código cuenta contable]:[Saldo final]],2,0),IF(G32&lt;&gt;0,VLOOKUP(A32,[1]!Tabla3[[Código cuenta contable]:[Saldo final]],2,0),IF(H32&lt;&gt;0,VLOOKUP(A32,[1]!Tabla2[[Código cuenta contable]:[Saldo final]],2,0),""))),"")</f>
        <v/>
      </c>
      <c r="D32" s="39" t="str">
        <f>[1]DATA!L1858</f>
        <v/>
      </c>
      <c r="E32" s="40">
        <f t="shared" si="6"/>
        <v>0</v>
      </c>
      <c r="F32" s="40">
        <f t="shared" si="5"/>
        <v>0</v>
      </c>
      <c r="G32" s="41">
        <f>[1]DATA!E1870</f>
        <v>0</v>
      </c>
      <c r="H32" s="41">
        <f>[1]DATA!F1870</f>
        <v>0</v>
      </c>
      <c r="I32" s="42"/>
      <c r="J32" s="14"/>
      <c r="K32" s="14" t="str">
        <f t="shared" si="2"/>
        <v/>
      </c>
      <c r="L32" s="14"/>
      <c r="M32" s="14">
        <f t="shared" si="1"/>
        <v>0</v>
      </c>
      <c r="N32" s="14" t="str">
        <f t="shared" si="0"/>
        <v/>
      </c>
      <c r="O32" s="14">
        <f>IF(OR(Tabla8[[#This Row],[TEXTO]]=1,Tabla8[[#This Row],[ESPACIO ENTRE NOTAS]]=1),1,0)</f>
        <v>0</v>
      </c>
    </row>
    <row r="33" spans="1:15" ht="18.5" hidden="1" x14ac:dyDescent="0.45">
      <c r="A33" s="14" t="s">
        <v>56</v>
      </c>
      <c r="B33" s="22"/>
      <c r="C33" s="38" t="str">
        <f>IFERROR(IF(AND(G33&lt;&gt;0,H33&lt;&gt;0),VLOOKUP(A33,[1]!Tabla3[[Código cuenta contable]:[Saldo final]],2,0),IF(G33&lt;&gt;0,VLOOKUP(A33,[1]!Tabla3[[Código cuenta contable]:[Saldo final]],2,0),IF(H33&lt;&gt;0,VLOOKUP(A33,[1]!Tabla2[[Código cuenta contable]:[Saldo final]],2,0),""))),"")</f>
        <v/>
      </c>
      <c r="D33" s="39" t="str">
        <f>[1]DATA!L1872</f>
        <v/>
      </c>
      <c r="E33" s="40">
        <f t="shared" si="6"/>
        <v>0</v>
      </c>
      <c r="F33" s="40">
        <f t="shared" si="5"/>
        <v>0</v>
      </c>
      <c r="G33" s="41">
        <f>[1]DATA!E1885</f>
        <v>0</v>
      </c>
      <c r="H33" s="41">
        <f>[1]DATA!F1885</f>
        <v>0</v>
      </c>
      <c r="I33" s="42"/>
      <c r="J33" s="14"/>
      <c r="K33" s="14" t="str">
        <f t="shared" si="2"/>
        <v/>
      </c>
      <c r="L33" s="14"/>
      <c r="M33" s="14">
        <f t="shared" si="1"/>
        <v>0</v>
      </c>
      <c r="N33" s="14" t="str">
        <f t="shared" si="0"/>
        <v/>
      </c>
      <c r="O33" s="14">
        <f>IF(OR(Tabla8[[#This Row],[TEXTO]]=1,Tabla8[[#This Row],[ESPACIO ENTRE NOTAS]]=1),1,0)</f>
        <v>0</v>
      </c>
    </row>
    <row r="34" spans="1:15" ht="18.5" x14ac:dyDescent="0.45">
      <c r="A34" s="14" t="s">
        <v>57</v>
      </c>
      <c r="B34" s="22"/>
      <c r="C34" s="38" t="str">
        <f>IFERROR(IF(AND(G34&lt;&gt;0,H34&lt;&gt;0),VLOOKUP(A34,[1]!Tabla3[[Código cuenta contable]:[Saldo final]],2,0),IF(G34&lt;&gt;0,VLOOKUP(A34,[1]!Tabla3[[Código cuenta contable]:[Saldo final]],2,0),IF(H34&lt;&gt;0,VLOOKUP(A34,[1]!Tabla2[[Código cuenta contable]:[Saldo final]],2,0),""))),"")</f>
        <v/>
      </c>
      <c r="D34" s="39">
        <f>[1]DATA!L1887</f>
        <v>21</v>
      </c>
      <c r="E34" s="40">
        <f t="shared" si="6"/>
        <v>0.13322948530774936</v>
      </c>
      <c r="F34" s="40">
        <f t="shared" si="5"/>
        <v>-0.95016405242004265</v>
      </c>
      <c r="G34" s="41">
        <f>[1]DATA!E1906</f>
        <v>496723.86</v>
      </c>
      <c r="H34" s="41">
        <f>[1]DATA!F1906</f>
        <v>9967180</v>
      </c>
      <c r="I34" s="42"/>
      <c r="J34" s="14"/>
      <c r="K34" s="14" t="str">
        <f t="shared" si="2"/>
        <v/>
      </c>
      <c r="L34" s="14"/>
      <c r="M34" s="14">
        <f t="shared" si="1"/>
        <v>0</v>
      </c>
      <c r="N34" s="14" t="str">
        <f t="shared" si="0"/>
        <v/>
      </c>
      <c r="O34" s="14">
        <f>IF(OR(Tabla8[[#This Row],[TEXTO]]=1,Tabla8[[#This Row],[ESPACIO ENTRE NOTAS]]=1),1,0)</f>
        <v>0</v>
      </c>
    </row>
    <row r="35" spans="1:15" ht="18.5" hidden="1" x14ac:dyDescent="0.45">
      <c r="A35" s="14" t="s">
        <v>58</v>
      </c>
      <c r="B35" s="22"/>
      <c r="C35" s="38" t="str">
        <f>IFERROR(IF(AND(G35&lt;&gt;0,H35&lt;&gt;0),VLOOKUP(A35,[1]!Tabla3[[Código cuenta contable]:[Saldo final]],2,0),IF(G35&lt;&gt;0,VLOOKUP(A35,[1]!Tabla3[[Código cuenta contable]:[Saldo final]],2,0),IF(H35&lt;&gt;0,VLOOKUP(A35,[1]!Tabla2[[Código cuenta contable]:[Saldo final]],2,0),""))),"")</f>
        <v/>
      </c>
      <c r="D35" s="39" t="str">
        <f>[1]DATA!L1908</f>
        <v/>
      </c>
      <c r="E35" s="40">
        <f t="shared" si="6"/>
        <v>0</v>
      </c>
      <c r="F35" s="40">
        <f t="shared" si="5"/>
        <v>0</v>
      </c>
      <c r="G35" s="41">
        <f>[1]DATA!E1918</f>
        <v>0</v>
      </c>
      <c r="H35" s="41">
        <f>[1]DATA!F1918</f>
        <v>0</v>
      </c>
      <c r="I35" s="42"/>
      <c r="J35" s="14"/>
      <c r="K35" s="14" t="str">
        <f t="shared" si="2"/>
        <v/>
      </c>
      <c r="L35" s="14"/>
      <c r="M35" s="14">
        <f t="shared" si="1"/>
        <v>0</v>
      </c>
      <c r="N35" s="14" t="str">
        <f t="shared" si="0"/>
        <v/>
      </c>
      <c r="O35" s="14">
        <f>IF(OR(Tabla8[[#This Row],[TEXTO]]=1,Tabla8[[#This Row],[ESPACIO ENTRE NOTAS]]=1),1,0)</f>
        <v>0</v>
      </c>
    </row>
    <row r="36" spans="1:15" ht="18.5" x14ac:dyDescent="0.45">
      <c r="A36" s="14" t="s">
        <v>59</v>
      </c>
      <c r="B36" s="22"/>
      <c r="C36" s="38" t="str">
        <f>IFERROR(IF(AND(G36&lt;&gt;0,H36&lt;&gt;0),VLOOKUP(A36,[1]!Tabla3[[Código cuenta contable]:[Saldo final]],2,0),IF(G36&lt;&gt;0,VLOOKUP(A36,[1]!Tabla3[[Código cuenta contable]:[Saldo final]],2,0),IF(H36&lt;&gt;0,VLOOKUP(A36,[1]!Tabla2[[Código cuenta contable]:[Saldo final]],2,0),""))),"")</f>
        <v/>
      </c>
      <c r="D36" s="39">
        <f>[1]DATA!L1920</f>
        <v>22</v>
      </c>
      <c r="E36" s="40">
        <f t="shared" si="6"/>
        <v>0.29565359615965614</v>
      </c>
      <c r="F36" s="40">
        <f t="shared" si="5"/>
        <v>1.0396414877634508E-2</v>
      </c>
      <c r="G36" s="41">
        <f>[1]DATA!E1927</f>
        <v>1102295</v>
      </c>
      <c r="H36" s="41">
        <f>[1]DATA!F1927</f>
        <v>1090953</v>
      </c>
      <c r="I36" s="42"/>
      <c r="J36" s="14"/>
      <c r="K36" s="14" t="str">
        <f t="shared" si="2"/>
        <v/>
      </c>
      <c r="L36" s="14"/>
      <c r="M36" s="14">
        <f t="shared" si="1"/>
        <v>0</v>
      </c>
      <c r="N36" s="14" t="str">
        <f t="shared" si="0"/>
        <v/>
      </c>
      <c r="O36" s="14">
        <f>IF(OR(Tabla8[[#This Row],[TEXTO]]=1,Tabla8[[#This Row],[ESPACIO ENTRE NOTAS]]=1),1,0)</f>
        <v>0</v>
      </c>
    </row>
    <row r="37" spans="1:15" ht="18.5" hidden="1" x14ac:dyDescent="0.45">
      <c r="A37" s="14" t="s">
        <v>60</v>
      </c>
      <c r="B37" s="22"/>
      <c r="C37" s="38" t="str">
        <f>IFERROR(IF(AND(G37&lt;&gt;0,H37&lt;&gt;0),VLOOKUP(A37,[1]!Tabla3[[Código cuenta contable]:[Saldo final]],2,0),IF(G37&lt;&gt;0,VLOOKUP(A37,[1]!Tabla3[[Código cuenta contable]:[Saldo final]],2,0),IF(H37&lt;&gt;0,VLOOKUP(A37,[1]!Tabla2[[Código cuenta contable]:[Saldo final]],2,0),""))),"")</f>
        <v/>
      </c>
      <c r="D37" s="39" t="str">
        <f>[1]DATA!L1929</f>
        <v/>
      </c>
      <c r="E37" s="40">
        <f t="shared" si="6"/>
        <v>0</v>
      </c>
      <c r="F37" s="40">
        <f t="shared" si="5"/>
        <v>0</v>
      </c>
      <c r="G37" s="41">
        <f>[1]DATA!E1935</f>
        <v>0</v>
      </c>
      <c r="H37" s="41">
        <f>[1]DATA!F1935</f>
        <v>0</v>
      </c>
      <c r="I37" s="42"/>
      <c r="J37" s="14"/>
      <c r="K37" s="14" t="str">
        <f t="shared" si="2"/>
        <v/>
      </c>
      <c r="L37" s="14"/>
      <c r="M37" s="14">
        <f t="shared" si="1"/>
        <v>0</v>
      </c>
      <c r="N37" s="14" t="str">
        <f t="shared" si="0"/>
        <v/>
      </c>
      <c r="O37" s="14">
        <f>IF(OR(Tabla8[[#This Row],[TEXTO]]=1,Tabla8[[#This Row],[ESPACIO ENTRE NOTAS]]=1),1,0)</f>
        <v>0</v>
      </c>
    </row>
    <row r="38" spans="1:15" ht="18.5" hidden="1" x14ac:dyDescent="0.45">
      <c r="A38" s="14" t="s">
        <v>61</v>
      </c>
      <c r="B38" s="22"/>
      <c r="C38" s="38" t="str">
        <f>IFERROR(IF(AND(G38&lt;&gt;0,H38&lt;&gt;0),VLOOKUP(A38,[1]!Tabla3[[Código cuenta contable]:[Saldo final]],2,0),IF(G38&lt;&gt;0,VLOOKUP(A38,[1]!Tabla3[[Código cuenta contable]:[Saldo final]],2,0),IF(H38&lt;&gt;0,VLOOKUP(A38,[1]!Tabla2[[Código cuenta contable]:[Saldo final]],2,0),""))),"")</f>
        <v/>
      </c>
      <c r="D38" s="39" t="str">
        <f>[1]DATA!L1937</f>
        <v/>
      </c>
      <c r="E38" s="40">
        <f t="shared" si="6"/>
        <v>0</v>
      </c>
      <c r="F38" s="40">
        <f t="shared" si="5"/>
        <v>0</v>
      </c>
      <c r="G38" s="41">
        <f>[1]DATA!E1951</f>
        <v>0</v>
      </c>
      <c r="H38" s="41">
        <f>[1]DATA!F1951</f>
        <v>0</v>
      </c>
      <c r="I38" s="42"/>
      <c r="J38" s="14"/>
      <c r="K38" s="14" t="str">
        <f t="shared" si="2"/>
        <v/>
      </c>
      <c r="L38" s="14"/>
      <c r="M38" s="14">
        <f t="shared" si="1"/>
        <v>0</v>
      </c>
      <c r="N38" s="14" t="str">
        <f t="shared" si="0"/>
        <v/>
      </c>
      <c r="O38" s="14">
        <f>IF(OR(Tabla8[[#This Row],[TEXTO]]=1,Tabla8[[#This Row],[ESPACIO ENTRE NOTAS]]=1),1,0)</f>
        <v>0</v>
      </c>
    </row>
    <row r="39" spans="1:15" ht="18.5" x14ac:dyDescent="0.45">
      <c r="A39" s="14" t="s">
        <v>62</v>
      </c>
      <c r="B39" s="22"/>
      <c r="C39" s="38" t="str">
        <f>IFERROR(IF(AND(G39&lt;&gt;0,H39&lt;&gt;0),VLOOKUP(A39,[1]!Tabla3[[Código cuenta contable]:[Saldo final]],2,0),IF(G39&lt;&gt;0,VLOOKUP(A39,[1]!Tabla3[[Código cuenta contable]:[Saldo final]],2,0),IF(H39&lt;&gt;0,VLOOKUP(A39,[1]!Tabla2[[Código cuenta contable]:[Saldo final]],2,0),""))),"")</f>
        <v/>
      </c>
      <c r="D39" s="39">
        <f>[1]DATA!L1953</f>
        <v>23</v>
      </c>
      <c r="E39" s="40">
        <f t="shared" si="6"/>
        <v>2.2393387199769292</v>
      </c>
      <c r="F39" s="40">
        <f t="shared" si="5"/>
        <v>1</v>
      </c>
      <c r="G39" s="41">
        <f>[1]DATA!E1963</f>
        <v>8349000</v>
      </c>
      <c r="H39" s="41">
        <f>[1]DATA!F1963</f>
        <v>0</v>
      </c>
      <c r="I39" s="42"/>
      <c r="J39" s="14"/>
      <c r="K39" s="14" t="str">
        <f t="shared" si="2"/>
        <v/>
      </c>
      <c r="L39" s="14"/>
      <c r="M39" s="14">
        <f t="shared" si="1"/>
        <v>0</v>
      </c>
      <c r="N39" s="14" t="str">
        <f t="shared" si="0"/>
        <v/>
      </c>
      <c r="O39" s="14">
        <f>IF(OR(Tabla8[[#This Row],[TEXTO]]=1,Tabla8[[#This Row],[ESPACIO ENTRE NOTAS]]=1),1,0)</f>
        <v>0</v>
      </c>
    </row>
    <row r="40" spans="1:15" ht="18.5" x14ac:dyDescent="0.45">
      <c r="A40" s="14" t="s">
        <v>63</v>
      </c>
      <c r="B40" s="22"/>
      <c r="C40" s="38" t="str">
        <f>IFERROR(IF(AND(G40&lt;&gt;0,H40&lt;&gt;0),VLOOKUP(A40,[1]!Tabla3[[Código cuenta contable]:[Saldo final]],2,0),IF(G40&lt;&gt;0,VLOOKUP(A40,[1]!Tabla3[[Código cuenta contable]:[Saldo final]],2,0),IF(H40&lt;&gt;0,VLOOKUP(A40,[1]!Tabla2[[Código cuenta contable]:[Saldo final]],2,0),""))),"")</f>
        <v/>
      </c>
      <c r="D40" s="39">
        <f>[1]DATA!L1965</f>
        <v>24</v>
      </c>
      <c r="E40" s="40">
        <f t="shared" si="6"/>
        <v>6.6141257561556741E-2</v>
      </c>
      <c r="F40" s="40">
        <f t="shared" si="5"/>
        <v>-0.82895972642725124</v>
      </c>
      <c r="G40" s="41">
        <f>[1]DATA!E1991</f>
        <v>246596.62</v>
      </c>
      <c r="H40" s="41">
        <f>[1]DATA!F1991</f>
        <v>1441745.9400000002</v>
      </c>
      <c r="I40" s="42"/>
      <c r="J40" s="14"/>
      <c r="K40" s="14" t="str">
        <f t="shared" si="2"/>
        <v/>
      </c>
      <c r="L40" s="14"/>
      <c r="M40" s="14">
        <f t="shared" si="1"/>
        <v>0</v>
      </c>
      <c r="N40" s="14" t="str">
        <f t="shared" si="0"/>
        <v/>
      </c>
      <c r="O40" s="14">
        <f>IF(OR(Tabla8[[#This Row],[TEXTO]]=1,Tabla8[[#This Row],[ESPACIO ENTRE NOTAS]]=1),1,0)</f>
        <v>0</v>
      </c>
    </row>
    <row r="41" spans="1:15" ht="18.5" x14ac:dyDescent="0.45">
      <c r="A41" s="14" t="s">
        <v>64</v>
      </c>
      <c r="B41" s="22"/>
      <c r="C41" s="38" t="str">
        <f>IFERROR(IF(AND(G41&lt;&gt;0,H41&lt;&gt;0),VLOOKUP(A41,[1]!Tabla3[[Código cuenta contable]:[Saldo final]],2,0),IF(G41&lt;&gt;0,VLOOKUP(A41,[1]!Tabla3[[Código cuenta contable]:[Saldo final]],2,0),IF(H41&lt;&gt;0,VLOOKUP(A41,[1]!Tabla2[[Código cuenta contable]:[Saldo final]],2,0),""))),"")</f>
        <v/>
      </c>
      <c r="D41" s="39">
        <f>[1]DATA!L1993</f>
        <v>25</v>
      </c>
      <c r="E41" s="40">
        <f t="shared" si="6"/>
        <v>5.0525618313901592</v>
      </c>
      <c r="F41" s="40">
        <f t="shared" si="5"/>
        <v>0.77739248089228019</v>
      </c>
      <c r="G41" s="41">
        <f>[1]DATA!E2004</f>
        <v>18837632</v>
      </c>
      <c r="H41" s="41">
        <f>[1]DATA!F2004</f>
        <v>10598465</v>
      </c>
      <c r="I41" s="42"/>
      <c r="J41" s="14"/>
      <c r="K41" s="14" t="str">
        <f t="shared" si="2"/>
        <v/>
      </c>
      <c r="L41" s="14"/>
      <c r="M41" s="14">
        <f t="shared" si="1"/>
        <v>0</v>
      </c>
      <c r="N41" s="14" t="str">
        <f t="shared" si="0"/>
        <v/>
      </c>
      <c r="O41" s="14">
        <f>IF(OR(Tabla8[[#This Row],[TEXTO]]=1,Tabla8[[#This Row],[ESPACIO ENTRE NOTAS]]=1),1,0)</f>
        <v>0</v>
      </c>
    </row>
    <row r="42" spans="1:15" ht="18.5" x14ac:dyDescent="0.45">
      <c r="A42" s="14"/>
      <c r="B42" s="22"/>
      <c r="E42" s="40"/>
      <c r="F42" s="43"/>
      <c r="G42" s="41"/>
      <c r="H42" s="41"/>
      <c r="I42" s="42"/>
      <c r="J42" s="14">
        <v>1</v>
      </c>
      <c r="K42" s="14" t="str">
        <f t="shared" si="2"/>
        <v/>
      </c>
      <c r="L42" s="14"/>
      <c r="M42" s="14">
        <f t="shared" si="1"/>
        <v>0</v>
      </c>
      <c r="N42" s="14" t="str">
        <f t="shared" si="0"/>
        <v/>
      </c>
      <c r="O42" s="14">
        <f>IF(OR(Tabla8[[#This Row],[TEXTO]]=1,Tabla8[[#This Row],[ESPACIO ENTRE NOTAS]]=1),1,0)</f>
        <v>0</v>
      </c>
    </row>
    <row r="43" spans="1:15" ht="18.5" x14ac:dyDescent="0.45">
      <c r="A43" s="14"/>
      <c r="B43" s="22"/>
      <c r="C43" s="29" t="s">
        <v>2</v>
      </c>
      <c r="E43" s="40">
        <f t="shared" ref="E43:E61" si="7">G43/$G$10</f>
        <v>0</v>
      </c>
      <c r="F43" s="40">
        <f t="shared" si="5"/>
        <v>0</v>
      </c>
      <c r="G43" s="47">
        <f>SUM(G44:G61)</f>
        <v>0</v>
      </c>
      <c r="H43" s="47">
        <f>SUM(H44:H61)</f>
        <v>0</v>
      </c>
      <c r="I43" s="48"/>
      <c r="J43" s="14"/>
      <c r="K43" s="14" t="str">
        <f t="shared" si="2"/>
        <v/>
      </c>
      <c r="L43" s="14"/>
      <c r="M43" s="14">
        <f t="shared" si="1"/>
        <v>1</v>
      </c>
      <c r="N43" s="14" t="str">
        <f t="shared" si="0"/>
        <v/>
      </c>
      <c r="O43" s="14">
        <f>IF(OR(Tabla8[[#This Row],[TEXTO]]=1,Tabla8[[#This Row],[ESPACIO ENTRE NOTAS]]=1),1,0)</f>
        <v>1</v>
      </c>
    </row>
    <row r="44" spans="1:15" ht="18.5" hidden="1" x14ac:dyDescent="0.45">
      <c r="A44" s="14" t="s">
        <v>65</v>
      </c>
      <c r="B44" s="22"/>
      <c r="C44" s="38" t="str">
        <f>IFERROR(IF(AND(G44&lt;&gt;0,H44&lt;&gt;0),VLOOKUP(A44,[1]!Tabla3[[Código cuenta contable]:[Saldo final]],2,0),IF(G44&lt;&gt;0,VLOOKUP(A44,[1]!Tabla3[[Código cuenta contable]:[Saldo final]],2,0),IF(H44&lt;&gt;0,VLOOKUP(A44,[1]!Tabla2[[Código cuenta contable]:[Saldo final]],2,0),""))),"")</f>
        <v/>
      </c>
      <c r="D44" s="39" t="str">
        <f>[1]DATA!$L$2006</f>
        <v/>
      </c>
      <c r="E44" s="40">
        <f t="shared" si="7"/>
        <v>0</v>
      </c>
      <c r="F44" s="40">
        <f t="shared" si="5"/>
        <v>0</v>
      </c>
      <c r="G44" s="41">
        <f>[1]DATA!E2011</f>
        <v>0</v>
      </c>
      <c r="H44" s="41">
        <f>[1]DATA!F2011</f>
        <v>0</v>
      </c>
      <c r="I44" s="42"/>
      <c r="J44" s="14"/>
      <c r="K44" s="14" t="str">
        <f t="shared" si="2"/>
        <v/>
      </c>
      <c r="L44" s="14"/>
      <c r="M44" s="14">
        <f t="shared" si="1"/>
        <v>0</v>
      </c>
      <c r="N44" s="14" t="str">
        <f t="shared" si="0"/>
        <v/>
      </c>
      <c r="O44" s="14">
        <f>IF(OR(Tabla8[[#This Row],[TEXTO]]=1,Tabla8[[#This Row],[ESPACIO ENTRE NOTAS]]=1),1,0)</f>
        <v>0</v>
      </c>
    </row>
    <row r="45" spans="1:15" ht="18.5" hidden="1" x14ac:dyDescent="0.45">
      <c r="A45" s="14" t="s">
        <v>66</v>
      </c>
      <c r="B45" s="22"/>
      <c r="C45" s="38" t="str">
        <f>IFERROR(IF(AND(G45&lt;&gt;0,H45&lt;&gt;0),VLOOKUP(A45,[1]!Tabla3[[Código cuenta contable]:[Saldo final]],2,0),IF(G45&lt;&gt;0,VLOOKUP(A45,[1]!Tabla3[[Código cuenta contable]:[Saldo final]],2,0),IF(H45&lt;&gt;0,VLOOKUP(A45,[1]!Tabla2[[Código cuenta contable]:[Saldo final]],2,0),""))),"")</f>
        <v/>
      </c>
      <c r="D45" s="39" t="str">
        <f>[1]DATA!$L$2006</f>
        <v/>
      </c>
      <c r="E45" s="40">
        <f t="shared" si="7"/>
        <v>0</v>
      </c>
      <c r="F45" s="40">
        <f t="shared" si="5"/>
        <v>0</v>
      </c>
      <c r="G45" s="41">
        <f>[1]DATA!E2012</f>
        <v>0</v>
      </c>
      <c r="H45" s="41">
        <f>[1]DATA!F2012</f>
        <v>0</v>
      </c>
      <c r="I45" s="42"/>
      <c r="J45" s="14"/>
      <c r="K45" s="14" t="str">
        <f t="shared" si="2"/>
        <v/>
      </c>
      <c r="L45" s="14"/>
      <c r="M45" s="14">
        <f t="shared" si="1"/>
        <v>0</v>
      </c>
      <c r="N45" s="14" t="str">
        <f t="shared" si="0"/>
        <v/>
      </c>
      <c r="O45" s="14">
        <f>IF(OR(Tabla8[[#This Row],[TEXTO]]=1,Tabla8[[#This Row],[ESPACIO ENTRE NOTAS]]=1),1,0)</f>
        <v>0</v>
      </c>
    </row>
    <row r="46" spans="1:15" ht="18.5" hidden="1" x14ac:dyDescent="0.45">
      <c r="A46" s="14" t="s">
        <v>67</v>
      </c>
      <c r="B46" s="22"/>
      <c r="C46" s="38" t="str">
        <f>IFERROR(IF(AND(G46&lt;&gt;0,H46&lt;&gt;0),VLOOKUP(A46,[1]!Tabla3[[Código cuenta contable]:[Saldo final]],2,0),IF(G46&lt;&gt;0,VLOOKUP(A46,[1]!Tabla3[[Código cuenta contable]:[Saldo final]],2,0),IF(H46&lt;&gt;0,VLOOKUP(A46,[1]!Tabla2[[Código cuenta contable]:[Saldo final]],2,0),""))),"")</f>
        <v/>
      </c>
      <c r="D46" s="39" t="str">
        <f>[1]DATA!$L$2006</f>
        <v/>
      </c>
      <c r="E46" s="40">
        <f t="shared" si="7"/>
        <v>0</v>
      </c>
      <c r="F46" s="40">
        <f t="shared" si="5"/>
        <v>0</v>
      </c>
      <c r="G46" s="41">
        <f>[1]DATA!E2013</f>
        <v>0</v>
      </c>
      <c r="H46" s="41">
        <f>[1]DATA!F2013</f>
        <v>0</v>
      </c>
      <c r="I46" s="42"/>
      <c r="J46" s="14"/>
      <c r="K46" s="14" t="str">
        <f t="shared" si="2"/>
        <v/>
      </c>
      <c r="L46" s="14"/>
      <c r="M46" s="14">
        <f t="shared" si="1"/>
        <v>0</v>
      </c>
      <c r="N46" s="14" t="str">
        <f t="shared" si="0"/>
        <v/>
      </c>
      <c r="O46" s="14">
        <f>IF(OR(Tabla8[[#This Row],[TEXTO]]=1,Tabla8[[#This Row],[ESPACIO ENTRE NOTAS]]=1),1,0)</f>
        <v>0</v>
      </c>
    </row>
    <row r="47" spans="1:15" ht="18.5" hidden="1" x14ac:dyDescent="0.45">
      <c r="A47" s="14" t="s">
        <v>68</v>
      </c>
      <c r="B47" s="22"/>
      <c r="C47" s="38" t="str">
        <f>IFERROR(IF(AND(G47&lt;&gt;0,H47&lt;&gt;0),VLOOKUP(A47,[1]!Tabla3[[Código cuenta contable]:[Saldo final]],2,0),IF(G47&lt;&gt;0,VLOOKUP(A47,[1]!Tabla3[[Código cuenta contable]:[Saldo final]],2,0),IF(H47&lt;&gt;0,VLOOKUP(A47,[1]!Tabla2[[Código cuenta contable]:[Saldo final]],2,0),""))),"")</f>
        <v/>
      </c>
      <c r="D47" s="39" t="str">
        <f>[1]DATA!$L$2006</f>
        <v/>
      </c>
      <c r="E47" s="40">
        <f t="shared" si="7"/>
        <v>0</v>
      </c>
      <c r="F47" s="40">
        <f t="shared" si="5"/>
        <v>0</v>
      </c>
      <c r="G47" s="41">
        <f>[1]DATA!E2014</f>
        <v>0</v>
      </c>
      <c r="H47" s="41">
        <f>[1]DATA!F2014</f>
        <v>0</v>
      </c>
      <c r="I47" s="42"/>
      <c r="J47" s="14"/>
      <c r="K47" s="14" t="str">
        <f t="shared" si="2"/>
        <v/>
      </c>
      <c r="L47" s="14"/>
      <c r="M47" s="14">
        <f t="shared" si="1"/>
        <v>0</v>
      </c>
      <c r="N47" s="14" t="str">
        <f t="shared" si="0"/>
        <v/>
      </c>
      <c r="O47" s="14">
        <f>IF(OR(Tabla8[[#This Row],[TEXTO]]=1,Tabla8[[#This Row],[ESPACIO ENTRE NOTAS]]=1),1,0)</f>
        <v>0</v>
      </c>
    </row>
    <row r="48" spans="1:15" ht="18.5" hidden="1" x14ac:dyDescent="0.45">
      <c r="A48" s="14" t="s">
        <v>69</v>
      </c>
      <c r="B48" s="22"/>
      <c r="C48" s="38" t="str">
        <f>IFERROR(IF(AND(G48&lt;&gt;0,H48&lt;&gt;0),VLOOKUP(A48,[1]!Tabla3[[Código cuenta contable]:[Saldo final]],2,0),IF(G48&lt;&gt;0,VLOOKUP(A48,[1]!Tabla3[[Código cuenta contable]:[Saldo final]],2,0),IF(H48&lt;&gt;0,VLOOKUP(A48,[1]!Tabla2[[Código cuenta contable]:[Saldo final]],2,0),""))),"")</f>
        <v/>
      </c>
      <c r="D48" s="39" t="str">
        <f>[1]DATA!$L$2006</f>
        <v/>
      </c>
      <c r="E48" s="40">
        <f t="shared" si="7"/>
        <v>0</v>
      </c>
      <c r="F48" s="40">
        <f t="shared" si="5"/>
        <v>0</v>
      </c>
      <c r="G48" s="41">
        <f>[1]DATA!E2015</f>
        <v>0</v>
      </c>
      <c r="H48" s="41">
        <f>[1]DATA!F2015</f>
        <v>0</v>
      </c>
      <c r="I48" s="42"/>
      <c r="J48" s="14"/>
      <c r="K48" s="14" t="str">
        <f t="shared" si="2"/>
        <v/>
      </c>
      <c r="L48" s="14"/>
      <c r="M48" s="14">
        <f t="shared" si="1"/>
        <v>0</v>
      </c>
      <c r="N48" s="14" t="str">
        <f t="shared" si="0"/>
        <v/>
      </c>
      <c r="O48" s="14">
        <f>IF(OR(Tabla8[[#This Row],[TEXTO]]=1,Tabla8[[#This Row],[ESPACIO ENTRE NOTAS]]=1),1,0)</f>
        <v>0</v>
      </c>
    </row>
    <row r="49" spans="1:15" ht="18.5" hidden="1" x14ac:dyDescent="0.45">
      <c r="A49" s="14" t="s">
        <v>70</v>
      </c>
      <c r="B49" s="22"/>
      <c r="C49" s="38" t="str">
        <f>IFERROR(IF(AND(G49&lt;&gt;0,H49&lt;&gt;0),VLOOKUP(A49,[1]!Tabla3[[Código cuenta contable]:[Saldo final]],2,0),IF(G49&lt;&gt;0,VLOOKUP(A49,[1]!Tabla3[[Código cuenta contable]:[Saldo final]],2,0),IF(H49&lt;&gt;0,VLOOKUP(A49,[1]!Tabla2[[Código cuenta contable]:[Saldo final]],2,0),""))),"")</f>
        <v/>
      </c>
      <c r="D49" s="39" t="str">
        <f>[1]DATA!$L$2006</f>
        <v/>
      </c>
      <c r="E49" s="40">
        <f t="shared" si="7"/>
        <v>0</v>
      </c>
      <c r="F49" s="40">
        <f t="shared" si="5"/>
        <v>0</v>
      </c>
      <c r="G49" s="41">
        <f>[1]DATA!E2016</f>
        <v>0</v>
      </c>
      <c r="H49" s="41">
        <f>[1]DATA!F2016</f>
        <v>0</v>
      </c>
      <c r="I49" s="42"/>
      <c r="J49" s="14"/>
      <c r="K49" s="14" t="str">
        <f t="shared" si="2"/>
        <v/>
      </c>
      <c r="L49" s="14"/>
      <c r="M49" s="14">
        <f t="shared" si="1"/>
        <v>0</v>
      </c>
      <c r="N49" s="14" t="str">
        <f t="shared" si="0"/>
        <v/>
      </c>
      <c r="O49" s="14">
        <f>IF(OR(Tabla8[[#This Row],[TEXTO]]=1,Tabla8[[#This Row],[ESPACIO ENTRE NOTAS]]=1),1,0)</f>
        <v>0</v>
      </c>
    </row>
    <row r="50" spans="1:15" ht="18.5" hidden="1" x14ac:dyDescent="0.45">
      <c r="A50" s="14" t="s">
        <v>71</v>
      </c>
      <c r="B50" s="22"/>
      <c r="C50" s="38" t="str">
        <f>IFERROR(IF(AND(G50&lt;&gt;0,H50&lt;&gt;0),VLOOKUP(A50,[1]!Tabla3[[Código cuenta contable]:[Saldo final]],2,0),IF(G50&lt;&gt;0,VLOOKUP(A50,[1]!Tabla3[[Código cuenta contable]:[Saldo final]],2,0),IF(H50&lt;&gt;0,VLOOKUP(A50,[1]!Tabla2[[Código cuenta contable]:[Saldo final]],2,0),""))),"")</f>
        <v/>
      </c>
      <c r="D50" s="39" t="str">
        <f>[1]DATA!$L$2006</f>
        <v/>
      </c>
      <c r="E50" s="40">
        <f t="shared" si="7"/>
        <v>0</v>
      </c>
      <c r="F50" s="40">
        <f t="shared" si="5"/>
        <v>0</v>
      </c>
      <c r="G50" s="41">
        <f>[1]DATA!E2017</f>
        <v>0</v>
      </c>
      <c r="H50" s="41">
        <f>[1]DATA!F2017</f>
        <v>0</v>
      </c>
      <c r="I50" s="42"/>
      <c r="J50" s="14"/>
      <c r="K50" s="14" t="str">
        <f t="shared" si="2"/>
        <v/>
      </c>
      <c r="L50" s="14"/>
      <c r="M50" s="14">
        <f t="shared" si="1"/>
        <v>0</v>
      </c>
      <c r="N50" s="14" t="str">
        <f t="shared" si="0"/>
        <v/>
      </c>
      <c r="O50" s="14">
        <f>IF(OR(Tabla8[[#This Row],[TEXTO]]=1,Tabla8[[#This Row],[ESPACIO ENTRE NOTAS]]=1),1,0)</f>
        <v>0</v>
      </c>
    </row>
    <row r="51" spans="1:15" ht="18.5" hidden="1" x14ac:dyDescent="0.45">
      <c r="A51" s="14" t="s">
        <v>72</v>
      </c>
      <c r="B51" s="22"/>
      <c r="C51" s="38" t="str">
        <f>IFERROR(IF(AND(G51&lt;&gt;0,H51&lt;&gt;0),VLOOKUP(A51,[1]!Tabla3[[Código cuenta contable]:[Saldo final]],2,0),IF(G51&lt;&gt;0,VLOOKUP(A51,[1]!Tabla3[[Código cuenta contable]:[Saldo final]],2,0),IF(H51&lt;&gt;0,VLOOKUP(A51,[1]!Tabla2[[Código cuenta contable]:[Saldo final]],2,0),""))),"")</f>
        <v/>
      </c>
      <c r="D51" s="39" t="str">
        <f>[1]DATA!$L$2006</f>
        <v/>
      </c>
      <c r="E51" s="40">
        <f t="shared" si="7"/>
        <v>0</v>
      </c>
      <c r="F51" s="40">
        <f t="shared" si="5"/>
        <v>0</v>
      </c>
      <c r="G51" s="41">
        <f>[1]DATA!E2018</f>
        <v>0</v>
      </c>
      <c r="H51" s="41">
        <f>[1]DATA!F2018</f>
        <v>0</v>
      </c>
      <c r="I51" s="42"/>
      <c r="J51" s="14"/>
      <c r="K51" s="14" t="str">
        <f t="shared" si="2"/>
        <v/>
      </c>
      <c r="L51" s="14"/>
      <c r="M51" s="14">
        <f t="shared" si="1"/>
        <v>0</v>
      </c>
      <c r="N51" s="14" t="str">
        <f t="shared" si="0"/>
        <v/>
      </c>
      <c r="O51" s="14">
        <f>IF(OR(Tabla8[[#This Row],[TEXTO]]=1,Tabla8[[#This Row],[ESPACIO ENTRE NOTAS]]=1),1,0)</f>
        <v>0</v>
      </c>
    </row>
    <row r="52" spans="1:15" ht="18.5" hidden="1" x14ac:dyDescent="0.45">
      <c r="A52" s="14" t="s">
        <v>73</v>
      </c>
      <c r="B52" s="22"/>
      <c r="C52" s="38" t="str">
        <f>IFERROR(IF(AND(G52&lt;&gt;0,H52&lt;&gt;0),VLOOKUP(A52,[1]!Tabla3[[Código cuenta contable]:[Saldo final]],2,0),IF(G52&lt;&gt;0,VLOOKUP(A52,[1]!Tabla3[[Código cuenta contable]:[Saldo final]],2,0),IF(H52&lt;&gt;0,VLOOKUP(A52,[1]!Tabla2[[Código cuenta contable]:[Saldo final]],2,0),""))),"")</f>
        <v/>
      </c>
      <c r="D52" s="39" t="str">
        <f>[1]DATA!$L$2006</f>
        <v/>
      </c>
      <c r="E52" s="40">
        <f t="shared" si="7"/>
        <v>0</v>
      </c>
      <c r="F52" s="40">
        <f t="shared" si="5"/>
        <v>0</v>
      </c>
      <c r="G52" s="41">
        <f>[1]DATA!E2019</f>
        <v>0</v>
      </c>
      <c r="H52" s="41">
        <f>[1]DATA!F2019</f>
        <v>0</v>
      </c>
      <c r="I52" s="42"/>
      <c r="J52" s="14"/>
      <c r="K52" s="14" t="str">
        <f t="shared" si="2"/>
        <v/>
      </c>
      <c r="L52" s="14"/>
      <c r="M52" s="14">
        <f t="shared" si="1"/>
        <v>0</v>
      </c>
      <c r="N52" s="14" t="str">
        <f t="shared" si="0"/>
        <v/>
      </c>
      <c r="O52" s="14">
        <f>IF(OR(Tabla8[[#This Row],[TEXTO]]=1,Tabla8[[#This Row],[ESPACIO ENTRE NOTAS]]=1),1,0)</f>
        <v>0</v>
      </c>
    </row>
    <row r="53" spans="1:15" ht="18.5" hidden="1" x14ac:dyDescent="0.45">
      <c r="A53" s="14" t="s">
        <v>74</v>
      </c>
      <c r="B53" s="22"/>
      <c r="C53" s="38" t="str">
        <f>IFERROR(IF(AND(G53&lt;&gt;0,H53&lt;&gt;0),VLOOKUP(A53,[1]!Tabla3[[Código cuenta contable]:[Saldo final]],2,0),IF(G53&lt;&gt;0,VLOOKUP(A53,[1]!Tabla3[[Código cuenta contable]:[Saldo final]],2,0),IF(H53&lt;&gt;0,VLOOKUP(A53,[1]!Tabla2[[Código cuenta contable]:[Saldo final]],2,0),""))),"")</f>
        <v/>
      </c>
      <c r="D53" s="39" t="str">
        <f>[1]DATA!$L$2006</f>
        <v/>
      </c>
      <c r="E53" s="40">
        <f t="shared" si="7"/>
        <v>0</v>
      </c>
      <c r="F53" s="40">
        <f t="shared" si="5"/>
        <v>0</v>
      </c>
      <c r="G53" s="41">
        <f>[1]DATA!E2020</f>
        <v>0</v>
      </c>
      <c r="H53" s="41">
        <f>[1]DATA!F2020</f>
        <v>0</v>
      </c>
      <c r="I53" s="42"/>
      <c r="J53" s="14"/>
      <c r="K53" s="14" t="str">
        <f t="shared" si="2"/>
        <v/>
      </c>
      <c r="L53" s="14"/>
      <c r="M53" s="14">
        <f t="shared" si="1"/>
        <v>0</v>
      </c>
      <c r="N53" s="14" t="str">
        <f t="shared" si="0"/>
        <v/>
      </c>
      <c r="O53" s="14">
        <f>IF(OR(Tabla8[[#This Row],[TEXTO]]=1,Tabla8[[#This Row],[ESPACIO ENTRE NOTAS]]=1),1,0)</f>
        <v>0</v>
      </c>
    </row>
    <row r="54" spans="1:15" ht="18.5" hidden="1" x14ac:dyDescent="0.45">
      <c r="A54" s="14" t="s">
        <v>75</v>
      </c>
      <c r="B54" s="22"/>
      <c r="C54" s="38" t="str">
        <f>IFERROR(IF(AND(G54&lt;&gt;0,H54&lt;&gt;0),VLOOKUP(A54,[1]!Tabla3[[Código cuenta contable]:[Saldo final]],2,0),IF(G54&lt;&gt;0,VLOOKUP(A54,[1]!Tabla3[[Código cuenta contable]:[Saldo final]],2,0),IF(H54&lt;&gt;0,VLOOKUP(A54,[1]!Tabla2[[Código cuenta contable]:[Saldo final]],2,0),""))),"")</f>
        <v/>
      </c>
      <c r="D54" s="39" t="str">
        <f>[1]DATA!$L$2006</f>
        <v/>
      </c>
      <c r="E54" s="40">
        <f t="shared" si="7"/>
        <v>0</v>
      </c>
      <c r="F54" s="40">
        <f t="shared" si="5"/>
        <v>0</v>
      </c>
      <c r="G54" s="41">
        <f>[1]DATA!E2021</f>
        <v>0</v>
      </c>
      <c r="H54" s="41">
        <f>[1]DATA!F2021</f>
        <v>0</v>
      </c>
      <c r="I54" s="42"/>
      <c r="J54" s="14"/>
      <c r="K54" s="14" t="str">
        <f t="shared" si="2"/>
        <v/>
      </c>
      <c r="L54" s="14"/>
      <c r="M54" s="14">
        <f t="shared" si="1"/>
        <v>0</v>
      </c>
      <c r="N54" s="14" t="str">
        <f t="shared" si="0"/>
        <v/>
      </c>
      <c r="O54" s="14">
        <f>IF(OR(Tabla8[[#This Row],[TEXTO]]=1,Tabla8[[#This Row],[ESPACIO ENTRE NOTAS]]=1),1,0)</f>
        <v>0</v>
      </c>
    </row>
    <row r="55" spans="1:15" ht="18.5" hidden="1" x14ac:dyDescent="0.45">
      <c r="A55" s="14" t="s">
        <v>76</v>
      </c>
      <c r="B55" s="22"/>
      <c r="C55" s="38" t="str">
        <f>IFERROR(IF(AND(G55&lt;&gt;0,H55&lt;&gt;0),VLOOKUP(A55,[1]!Tabla3[[Código cuenta contable]:[Saldo final]],2,0),IF(G55&lt;&gt;0,VLOOKUP(A55,[1]!Tabla3[[Código cuenta contable]:[Saldo final]],2,0),IF(H55&lt;&gt;0,VLOOKUP(A55,[1]!Tabla2[[Código cuenta contable]:[Saldo final]],2,0),""))),"")</f>
        <v/>
      </c>
      <c r="D55" s="39" t="str">
        <f>[1]DATA!$L$2006</f>
        <v/>
      </c>
      <c r="E55" s="40">
        <f t="shared" si="7"/>
        <v>0</v>
      </c>
      <c r="F55" s="40">
        <f t="shared" si="5"/>
        <v>0</v>
      </c>
      <c r="G55" s="41">
        <f>[1]DATA!E2022</f>
        <v>0</v>
      </c>
      <c r="H55" s="41">
        <f>[1]DATA!F2022</f>
        <v>0</v>
      </c>
      <c r="I55" s="42"/>
      <c r="J55" s="14"/>
      <c r="K55" s="14" t="str">
        <f t="shared" si="2"/>
        <v/>
      </c>
      <c r="L55" s="14"/>
      <c r="M55" s="14">
        <f t="shared" si="1"/>
        <v>0</v>
      </c>
      <c r="N55" s="14" t="str">
        <f t="shared" si="0"/>
        <v/>
      </c>
      <c r="O55" s="14">
        <f>IF(OR(Tabla8[[#This Row],[TEXTO]]=1,Tabla8[[#This Row],[ESPACIO ENTRE NOTAS]]=1),1,0)</f>
        <v>0</v>
      </c>
    </row>
    <row r="56" spans="1:15" ht="18.5" hidden="1" x14ac:dyDescent="0.45">
      <c r="A56" s="14" t="s">
        <v>77</v>
      </c>
      <c r="B56" s="22"/>
      <c r="C56" s="38" t="str">
        <f>IFERROR(IF(AND(G56&lt;&gt;0,H56&lt;&gt;0),VLOOKUP(A56,[1]!Tabla3[[Código cuenta contable]:[Saldo final]],2,0),IF(G56&lt;&gt;0,VLOOKUP(A56,[1]!Tabla3[[Código cuenta contable]:[Saldo final]],2,0),IF(H56&lt;&gt;0,VLOOKUP(A56,[1]!Tabla2[[Código cuenta contable]:[Saldo final]],2,0),""))),"")</f>
        <v/>
      </c>
      <c r="D56" s="39" t="str">
        <f>[1]DATA!$L$2006</f>
        <v/>
      </c>
      <c r="E56" s="40">
        <f t="shared" si="7"/>
        <v>0</v>
      </c>
      <c r="F56" s="40">
        <f t="shared" si="5"/>
        <v>0</v>
      </c>
      <c r="G56" s="41">
        <f>[1]DATA!E2023</f>
        <v>0</v>
      </c>
      <c r="H56" s="41">
        <f>[1]DATA!F2023</f>
        <v>0</v>
      </c>
      <c r="I56" s="42"/>
      <c r="J56" s="14"/>
      <c r="K56" s="14" t="str">
        <f t="shared" si="2"/>
        <v/>
      </c>
      <c r="L56" s="14"/>
      <c r="M56" s="14">
        <f t="shared" si="1"/>
        <v>0</v>
      </c>
      <c r="N56" s="14" t="str">
        <f t="shared" si="0"/>
        <v/>
      </c>
      <c r="O56" s="14">
        <f>IF(OR(Tabla8[[#This Row],[TEXTO]]=1,Tabla8[[#This Row],[ESPACIO ENTRE NOTAS]]=1),1,0)</f>
        <v>0</v>
      </c>
    </row>
    <row r="57" spans="1:15" ht="18.5" hidden="1" x14ac:dyDescent="0.45">
      <c r="A57" s="14" t="s">
        <v>78</v>
      </c>
      <c r="B57" s="22"/>
      <c r="C57" s="38" t="str">
        <f>IFERROR(IF(AND(G57&lt;&gt;0,H57&lt;&gt;0),VLOOKUP(A57,[1]!Tabla3[[Código cuenta contable]:[Saldo final]],2,0),IF(G57&lt;&gt;0,VLOOKUP(A57,[1]!Tabla3[[Código cuenta contable]:[Saldo final]],2,0),IF(H57&lt;&gt;0,VLOOKUP(A57,[1]!Tabla2[[Código cuenta contable]:[Saldo final]],2,0),""))),"")</f>
        <v/>
      </c>
      <c r="D57" s="39" t="str">
        <f>[1]DATA!$L$2006</f>
        <v/>
      </c>
      <c r="E57" s="40">
        <f t="shared" si="7"/>
        <v>0</v>
      </c>
      <c r="F57" s="40">
        <f t="shared" si="5"/>
        <v>0</v>
      </c>
      <c r="G57" s="41">
        <f>[1]DATA!E2024</f>
        <v>0</v>
      </c>
      <c r="H57" s="41">
        <f>[1]DATA!F2024</f>
        <v>0</v>
      </c>
      <c r="I57" s="42"/>
      <c r="J57" s="14"/>
      <c r="K57" s="14" t="str">
        <f t="shared" si="2"/>
        <v/>
      </c>
      <c r="L57" s="14"/>
      <c r="M57" s="14">
        <f t="shared" si="1"/>
        <v>0</v>
      </c>
      <c r="N57" s="14" t="str">
        <f t="shared" si="0"/>
        <v/>
      </c>
      <c r="O57" s="14">
        <f>IF(OR(Tabla8[[#This Row],[TEXTO]]=1,Tabla8[[#This Row],[ESPACIO ENTRE NOTAS]]=1),1,0)</f>
        <v>0</v>
      </c>
    </row>
    <row r="58" spans="1:15" ht="18.5" hidden="1" x14ac:dyDescent="0.45">
      <c r="A58" s="14" t="s">
        <v>79</v>
      </c>
      <c r="B58" s="22"/>
      <c r="C58" s="38" t="str">
        <f>IFERROR(IF(AND(G58&lt;&gt;0,H58&lt;&gt;0),VLOOKUP(A58,[1]!Tabla3[[Código cuenta contable]:[Saldo final]],2,0),IF(G58&lt;&gt;0,VLOOKUP(A58,[1]!Tabla3[[Código cuenta contable]:[Saldo final]],2,0),IF(H58&lt;&gt;0,VLOOKUP(A58,[1]!Tabla2[[Código cuenta contable]:[Saldo final]],2,0),""))),"")</f>
        <v/>
      </c>
      <c r="D58" s="39" t="str">
        <f>[1]DATA!$L$2006</f>
        <v/>
      </c>
      <c r="E58" s="40">
        <f t="shared" si="7"/>
        <v>0</v>
      </c>
      <c r="F58" s="40">
        <f t="shared" si="5"/>
        <v>0</v>
      </c>
      <c r="G58" s="41">
        <f>[1]DATA!E2025</f>
        <v>0</v>
      </c>
      <c r="H58" s="41">
        <f>[1]DATA!F2025</f>
        <v>0</v>
      </c>
      <c r="I58" s="42"/>
      <c r="J58" s="14"/>
      <c r="K58" s="14" t="str">
        <f t="shared" si="2"/>
        <v/>
      </c>
      <c r="L58" s="14"/>
      <c r="M58" s="14">
        <f t="shared" si="1"/>
        <v>0</v>
      </c>
      <c r="N58" s="14" t="str">
        <f t="shared" si="0"/>
        <v/>
      </c>
      <c r="O58" s="14">
        <f>IF(OR(Tabla8[[#This Row],[TEXTO]]=1,Tabla8[[#This Row],[ESPACIO ENTRE NOTAS]]=1),1,0)</f>
        <v>0</v>
      </c>
    </row>
    <row r="59" spans="1:15" ht="18.5" hidden="1" x14ac:dyDescent="0.45">
      <c r="A59" s="14" t="s">
        <v>80</v>
      </c>
      <c r="B59" s="22"/>
      <c r="C59" s="38" t="str">
        <f>IFERROR(IF(AND(G59&lt;&gt;0,H59&lt;&gt;0),VLOOKUP(A59,[1]!Tabla3[[Código cuenta contable]:[Saldo final]],2,0),IF(G59&lt;&gt;0,VLOOKUP(A59,[1]!Tabla3[[Código cuenta contable]:[Saldo final]],2,0),IF(H59&lt;&gt;0,VLOOKUP(A59,[1]!Tabla2[[Código cuenta contable]:[Saldo final]],2,0),""))),"")</f>
        <v/>
      </c>
      <c r="D59" s="39" t="str">
        <f>[1]DATA!$L$2006</f>
        <v/>
      </c>
      <c r="E59" s="40">
        <f t="shared" si="7"/>
        <v>0</v>
      </c>
      <c r="F59" s="40">
        <f t="shared" si="5"/>
        <v>0</v>
      </c>
      <c r="G59" s="41">
        <f>[1]DATA!E2026</f>
        <v>0</v>
      </c>
      <c r="H59" s="41">
        <f>[1]DATA!F2026</f>
        <v>0</v>
      </c>
      <c r="I59" s="42"/>
      <c r="J59" s="14"/>
      <c r="K59" s="14" t="str">
        <f t="shared" si="2"/>
        <v/>
      </c>
      <c r="L59" s="14"/>
      <c r="M59" s="14">
        <f t="shared" si="1"/>
        <v>0</v>
      </c>
      <c r="N59" s="14" t="str">
        <f t="shared" si="0"/>
        <v/>
      </c>
      <c r="O59" s="14">
        <f>IF(OR(Tabla8[[#This Row],[TEXTO]]=1,Tabla8[[#This Row],[ESPACIO ENTRE NOTAS]]=1),1,0)</f>
        <v>0</v>
      </c>
    </row>
    <row r="60" spans="1:15" ht="18.5" hidden="1" x14ac:dyDescent="0.45">
      <c r="A60" s="14" t="s">
        <v>81</v>
      </c>
      <c r="B60" s="22"/>
      <c r="C60" s="38" t="str">
        <f>IFERROR(IF(AND(G60&lt;&gt;0,H60&lt;&gt;0),VLOOKUP(A60,[1]!Tabla3[[Código cuenta contable]:[Saldo final]],2,0),IF(G60&lt;&gt;0,VLOOKUP(A60,[1]!Tabla3[[Código cuenta contable]:[Saldo final]],2,0),IF(H60&lt;&gt;0,VLOOKUP(A60,[1]!Tabla2[[Código cuenta contable]:[Saldo final]],2,0),""))),"")</f>
        <v/>
      </c>
      <c r="D60" s="39" t="str">
        <f>[1]DATA!$L$2006</f>
        <v/>
      </c>
      <c r="E60" s="40">
        <f t="shared" si="7"/>
        <v>0</v>
      </c>
      <c r="F60" s="40">
        <f t="shared" si="5"/>
        <v>0</v>
      </c>
      <c r="G60" s="41">
        <f>[1]DATA!E2027</f>
        <v>0</v>
      </c>
      <c r="H60" s="41">
        <f>[1]DATA!F2027</f>
        <v>0</v>
      </c>
      <c r="I60" s="42"/>
      <c r="J60" s="14"/>
      <c r="K60" s="14" t="str">
        <f t="shared" si="2"/>
        <v/>
      </c>
      <c r="L60" s="14"/>
      <c r="M60" s="14">
        <f t="shared" si="1"/>
        <v>0</v>
      </c>
      <c r="N60" s="14" t="str">
        <f t="shared" si="0"/>
        <v/>
      </c>
      <c r="O60" s="14">
        <f>IF(OR(Tabla8[[#This Row],[TEXTO]]=1,Tabla8[[#This Row],[ESPACIO ENTRE NOTAS]]=1),1,0)</f>
        <v>0</v>
      </c>
    </row>
    <row r="61" spans="1:15" ht="18.5" hidden="1" x14ac:dyDescent="0.45">
      <c r="A61" s="14" t="s">
        <v>82</v>
      </c>
      <c r="B61" s="22"/>
      <c r="C61" s="38" t="str">
        <f>IFERROR(IF(AND(G61&lt;&gt;0,H61&lt;&gt;0),VLOOKUP(A61,[1]!Tabla3[[Código cuenta contable]:[Saldo final]],2,0),IF(G61&lt;&gt;0,VLOOKUP(A61,[1]!Tabla3[[Código cuenta contable]:[Saldo final]],2,0),IF(H61&lt;&gt;0,VLOOKUP(A61,[1]!Tabla2[[Código cuenta contable]:[Saldo final]],2,0),""))),"")</f>
        <v/>
      </c>
      <c r="D61" s="39" t="str">
        <f>[1]DATA!$L$2006</f>
        <v/>
      </c>
      <c r="E61" s="40">
        <f t="shared" si="7"/>
        <v>0</v>
      </c>
      <c r="F61" s="40">
        <f t="shared" si="5"/>
        <v>0</v>
      </c>
      <c r="G61" s="41">
        <f>[1]DATA!E2028</f>
        <v>0</v>
      </c>
      <c r="H61" s="41">
        <f>[1]DATA!F2028</f>
        <v>0</v>
      </c>
      <c r="I61" s="42"/>
      <c r="J61" s="14"/>
      <c r="K61" s="14" t="str">
        <f t="shared" si="2"/>
        <v/>
      </c>
      <c r="L61" s="14"/>
      <c r="M61" s="14">
        <f t="shared" si="1"/>
        <v>0</v>
      </c>
      <c r="N61" s="14" t="str">
        <f t="shared" si="0"/>
        <v/>
      </c>
      <c r="O61" s="14">
        <f>IF(OR(Tabla8[[#This Row],[TEXTO]]=1,Tabla8[[#This Row],[ESPACIO ENTRE NOTAS]]=1),1,0)</f>
        <v>0</v>
      </c>
    </row>
    <row r="62" spans="1:15" ht="18.5" x14ac:dyDescent="0.45">
      <c r="A62" s="14"/>
      <c r="B62" s="22"/>
      <c r="C62" s="38"/>
      <c r="E62" s="40"/>
      <c r="F62" s="40"/>
      <c r="G62" s="41"/>
      <c r="H62" s="41"/>
      <c r="I62" s="42"/>
      <c r="J62" s="14">
        <v>1</v>
      </c>
      <c r="K62" s="14" t="str">
        <f t="shared" si="2"/>
        <v/>
      </c>
      <c r="L62" s="14"/>
      <c r="M62" s="14">
        <f t="shared" si="1"/>
        <v>0</v>
      </c>
      <c r="N62" s="14" t="str">
        <f>K62</f>
        <v/>
      </c>
      <c r="O62" s="14">
        <f>IF(OR(Tabla8[[#This Row],[TEXTO]]=1,Tabla8[[#This Row],[ESPACIO ENTRE NOTAS]]=1),1,0)</f>
        <v>0</v>
      </c>
    </row>
    <row r="63" spans="1:15" ht="18.5" x14ac:dyDescent="0.45">
      <c r="A63" s="14"/>
      <c r="B63" s="22"/>
      <c r="C63" s="44" t="s">
        <v>83</v>
      </c>
      <c r="E63" s="40">
        <f>G63/$G$10</f>
        <v>-1879.4899441112125</v>
      </c>
      <c r="F63" s="40">
        <f>IFERROR(IF(AND(H63=0,G63&gt;0),1,(G63-H63)/H63),0)</f>
        <v>63.414315216717064</v>
      </c>
      <c r="G63" s="45">
        <f>G18-G22-G43</f>
        <v>-7007364005.8999996</v>
      </c>
      <c r="H63" s="45">
        <f>H18-H22-H43</f>
        <v>-108785818.53</v>
      </c>
      <c r="I63" s="46"/>
      <c r="J63" s="14"/>
      <c r="K63" s="14" t="str">
        <f t="shared" si="2"/>
        <v/>
      </c>
      <c r="L63" s="14"/>
      <c r="M63" s="14">
        <f t="shared" si="1"/>
        <v>1</v>
      </c>
      <c r="N63" s="14" t="str">
        <f>K63</f>
        <v/>
      </c>
      <c r="O63" s="14">
        <f>IF(OR(Tabla8[[#This Row],[TEXTO]]=1,Tabla8[[#This Row],[ESPACIO ENTRE NOTAS]]=1),1,0)</f>
        <v>1</v>
      </c>
    </row>
    <row r="64" spans="1:15" ht="18.5" x14ac:dyDescent="0.45">
      <c r="A64" s="14"/>
      <c r="B64" s="22"/>
      <c r="E64" s="40"/>
      <c r="F64" s="40"/>
      <c r="G64" s="41"/>
      <c r="H64" s="41"/>
      <c r="I64" s="42"/>
      <c r="J64" s="14">
        <v>1</v>
      </c>
      <c r="K64" s="14" t="str">
        <f t="shared" si="2"/>
        <v/>
      </c>
      <c r="L64" s="14"/>
      <c r="M64" s="14">
        <f t="shared" si="1"/>
        <v>0</v>
      </c>
      <c r="N64" s="14" t="str">
        <f t="shared" si="0"/>
        <v/>
      </c>
      <c r="O64" s="14">
        <f>IF(OR(Tabla8[[#This Row],[TEXTO]]=1,Tabla8[[#This Row],[ESPACIO ENTRE NOTAS]]=1),1,0)</f>
        <v>0</v>
      </c>
    </row>
    <row r="65" spans="1:15" ht="18.5" x14ac:dyDescent="0.45">
      <c r="A65" s="14"/>
      <c r="B65" s="22"/>
      <c r="C65" s="33" t="str">
        <f>[1]DATA!B1277</f>
        <v>Otros Ingresos Ordinarios</v>
      </c>
      <c r="D65" s="39">
        <f>[1]DATA!L1254</f>
        <v>12</v>
      </c>
      <c r="E65" s="40">
        <f>G65/$G$10</f>
        <v>549.94285712369879</v>
      </c>
      <c r="F65" s="40">
        <f t="shared" si="5"/>
        <v>965.20925479907521</v>
      </c>
      <c r="G65" s="41">
        <f>[1]DATA!E1277</f>
        <v>2050369992.3399999</v>
      </c>
      <c r="H65" s="41">
        <f>[1]DATA!F1277</f>
        <v>2122076.54</v>
      </c>
      <c r="I65" s="42"/>
      <c r="J65" s="14"/>
      <c r="K65" s="14" t="str">
        <f t="shared" si="2"/>
        <v/>
      </c>
      <c r="L65" s="14"/>
      <c r="M65" s="14">
        <f t="shared" si="1"/>
        <v>1</v>
      </c>
      <c r="N65" s="14" t="str">
        <f t="shared" si="0"/>
        <v/>
      </c>
      <c r="O65" s="14">
        <f>IF(OR(Tabla8[[#This Row],[TEXTO]]=1,Tabla8[[#This Row],[ESPACIO ENTRE NOTAS]]=1),1,0)</f>
        <v>1</v>
      </c>
    </row>
    <row r="66" spans="1:15" ht="18.5" x14ac:dyDescent="0.45">
      <c r="A66" s="36" t="s">
        <v>84</v>
      </c>
      <c r="B66" s="37"/>
      <c r="C66" s="38" t="str">
        <f>IFERROR(IF(AND(G66&lt;&gt;0,H66&lt;&gt;0),VLOOKUP(A66,[1]!Tabla3[[Código cuenta contable]:[Saldo final]],2,0),IF(G66&lt;&gt;0,VLOOKUP(A66,[1]!Tabla3[[Código cuenta contable]:[Saldo final]],2,0),IF(H66&lt;&gt;0,VLOOKUP(A66,[1]!Tabla2[[Código cuenta contable]:[Saldo final]],2,0),""))),"")</f>
        <v/>
      </c>
      <c r="D66" s="39">
        <f>[1]DATA!L2033</f>
        <v>26</v>
      </c>
      <c r="E66" s="40">
        <f>G66/$G$10</f>
        <v>1.8662497081805574</v>
      </c>
      <c r="F66" s="40">
        <f t="shared" si="5"/>
        <v>265.69221924108854</v>
      </c>
      <c r="G66" s="41">
        <f>[1]DATA!E2050</f>
        <v>6958000</v>
      </c>
      <c r="H66" s="41">
        <f>[1]DATA!F2050</f>
        <v>26090</v>
      </c>
      <c r="I66" s="42"/>
      <c r="J66" s="14"/>
      <c r="K66" s="14" t="str">
        <f t="shared" si="2"/>
        <v/>
      </c>
      <c r="L66" s="14"/>
      <c r="M66" s="14">
        <f t="shared" si="1"/>
        <v>0</v>
      </c>
      <c r="N66" s="14" t="str">
        <f t="shared" ref="N66:N72" si="8">K66</f>
        <v/>
      </c>
      <c r="O66" s="14">
        <f>IF(OR(Tabla8[[#This Row],[TEXTO]]=1,Tabla8[[#This Row],[ESPACIO ENTRE NOTAS]]=1),1,0)</f>
        <v>0</v>
      </c>
    </row>
    <row r="67" spans="1:15" ht="18.5" x14ac:dyDescent="0.45">
      <c r="A67" s="14"/>
      <c r="B67" s="22"/>
      <c r="E67" s="40"/>
      <c r="F67" s="43"/>
      <c r="G67" s="41"/>
      <c r="H67" s="41"/>
      <c r="I67" s="42"/>
      <c r="J67" s="14">
        <v>1</v>
      </c>
      <c r="K67" s="14" t="str">
        <f t="shared" si="2"/>
        <v/>
      </c>
      <c r="L67" s="14"/>
      <c r="M67" s="14">
        <f t="shared" ref="M67:M72" si="9">IF(C67&lt;&gt;"",1,0)</f>
        <v>0</v>
      </c>
      <c r="N67" s="14" t="str">
        <f t="shared" si="8"/>
        <v/>
      </c>
      <c r="O67" s="14">
        <f>IF(OR(Tabla8[[#This Row],[TEXTO]]=1,Tabla8[[#This Row],[ESPACIO ENTRE NOTAS]]=1),1,0)</f>
        <v>0</v>
      </c>
    </row>
    <row r="68" spans="1:15" ht="18.5" x14ac:dyDescent="0.45">
      <c r="A68" s="14"/>
      <c r="B68" s="22"/>
      <c r="C68" s="44" t="s">
        <v>85</v>
      </c>
      <c r="E68" s="40">
        <f>G68/$G$10</f>
        <v>-1331.4133366956939</v>
      </c>
      <c r="F68" s="40">
        <f>IFERROR(IF(AND(H68=0,G68&gt;0),1,(G68-H68)/H68),0)</f>
        <v>45.526945642067083</v>
      </c>
      <c r="G68" s="51">
        <f>G63+G65-G66</f>
        <v>-4963952013.5599995</v>
      </c>
      <c r="H68" s="51">
        <f>H63+H65-H66</f>
        <v>-106689831.98999999</v>
      </c>
      <c r="I68" s="46"/>
      <c r="J68" s="14"/>
      <c r="K68" s="14" t="str">
        <f t="shared" si="2"/>
        <v/>
      </c>
      <c r="L68" s="14"/>
      <c r="M68" s="14">
        <f t="shared" si="9"/>
        <v>1</v>
      </c>
      <c r="N68" s="14" t="str">
        <f>K68</f>
        <v/>
      </c>
      <c r="O68" s="14">
        <f>IF(OR(Tabla8[[#This Row],[TEXTO]]=1,Tabla8[[#This Row],[ESPACIO ENTRE NOTAS]]=1),1,0)</f>
        <v>1</v>
      </c>
    </row>
    <row r="69" spans="1:15" ht="18.5" x14ac:dyDescent="0.45">
      <c r="A69" s="14"/>
      <c r="B69" s="22"/>
      <c r="E69" s="40"/>
      <c r="F69" s="43"/>
      <c r="G69" s="41"/>
      <c r="H69" s="41"/>
      <c r="I69" s="42"/>
      <c r="J69" s="14">
        <v>1</v>
      </c>
      <c r="K69" s="14" t="str">
        <f t="shared" si="2"/>
        <v/>
      </c>
      <c r="L69" s="14"/>
      <c r="M69" s="14">
        <f t="shared" si="9"/>
        <v>0</v>
      </c>
      <c r="N69" s="14" t="str">
        <f>K69</f>
        <v/>
      </c>
      <c r="O69" s="14">
        <f>IF(OR(Tabla8[[#This Row],[TEXTO]]=1,Tabla8[[#This Row],[ESPACIO ENTRE NOTAS]]=1),1,0)</f>
        <v>0</v>
      </c>
    </row>
    <row r="70" spans="1:15" ht="18.5" x14ac:dyDescent="0.45">
      <c r="A70" s="36" t="s">
        <v>86</v>
      </c>
      <c r="B70" s="37"/>
      <c r="C70" s="38" t="str">
        <f>IFERROR(IF(AND(G70&lt;&gt;0,H70&lt;&gt;0),VLOOKUP(A70,[1]!Tabla3[[Código cuenta contable]:[Saldo final]],2,0),IF(G70&lt;&gt;0,VLOOKUP(A70,[1]!Tabla3[[Código cuenta contable]:[Saldo final]],2,0),IF(H70&lt;&gt;0,VLOOKUP(A70,[1]!Tabla2[[Código cuenta contable]:[Saldo final]],2,0),""))),"")</f>
        <v>Impuesto de renta y complementarios</v>
      </c>
      <c r="D70" s="39">
        <f>[1]DATA!L2052</f>
        <v>27</v>
      </c>
      <c r="E70" s="40">
        <f>G70/$G$10</f>
        <v>41.063394340762713</v>
      </c>
      <c r="F70" s="40">
        <f t="shared" si="5"/>
        <v>5.8019370890350102</v>
      </c>
      <c r="G70" s="41">
        <f>[1]DATA!E2060</f>
        <v>153098000</v>
      </c>
      <c r="H70" s="41">
        <f>[1]DATA!F2060</f>
        <v>22508000</v>
      </c>
      <c r="I70" s="42"/>
      <c r="J70" s="14"/>
      <c r="K70" s="14" t="str">
        <f t="shared" si="2"/>
        <v/>
      </c>
      <c r="L70" s="14"/>
      <c r="M70" s="14">
        <f t="shared" si="9"/>
        <v>1</v>
      </c>
      <c r="N70" s="14" t="str">
        <f t="shared" si="8"/>
        <v/>
      </c>
      <c r="O70" s="14">
        <f>IF(OR(Tabla8[[#This Row],[TEXTO]]=1,Tabla8[[#This Row],[ESPACIO ENTRE NOTAS]]=1),1,0)</f>
        <v>1</v>
      </c>
    </row>
    <row r="71" spans="1:15" ht="18.5" x14ac:dyDescent="0.45">
      <c r="A71" s="52"/>
      <c r="B71" s="22"/>
      <c r="E71" s="53"/>
      <c r="G71" s="54"/>
      <c r="H71" s="54"/>
      <c r="I71" s="55"/>
      <c r="J71" s="14">
        <v>1</v>
      </c>
      <c r="K71" s="14" t="str">
        <f t="shared" si="2"/>
        <v/>
      </c>
      <c r="L71" s="14"/>
      <c r="M71" s="14">
        <f t="shared" si="9"/>
        <v>0</v>
      </c>
      <c r="N71" s="14" t="str">
        <f t="shared" si="8"/>
        <v/>
      </c>
      <c r="O71" s="14">
        <f>IF(OR(Tabla8[[#This Row],[TEXTO]]=1,Tabla8[[#This Row],[ESPACIO ENTRE NOTAS]]=1),1,0)</f>
        <v>0</v>
      </c>
    </row>
    <row r="72" spans="1:15" ht="18.5" x14ac:dyDescent="0.45">
      <c r="A72" s="52"/>
      <c r="B72" s="22"/>
      <c r="C72" s="44" t="s">
        <v>87</v>
      </c>
      <c r="E72" s="40">
        <f>G72/$G$10</f>
        <v>-1372.4767310364568</v>
      </c>
      <c r="F72" s="40">
        <f t="shared" ref="F72" si="10">IFERROR(IF(AND(H72=0,G72&gt;0),1,(G72-H72)/H72),0)</f>
        <v>38.606314864138454</v>
      </c>
      <c r="G72" s="51">
        <f>G68-G70</f>
        <v>-5117050013.5599995</v>
      </c>
      <c r="H72" s="51">
        <f>H68-H70</f>
        <v>-129197831.98999999</v>
      </c>
      <c r="I72" s="55"/>
      <c r="J72" s="14"/>
      <c r="K72" s="14" t="str">
        <f t="shared" ref="K72" si="11">IF($C$3&lt;&gt;"",J72,"")</f>
        <v/>
      </c>
      <c r="L72" s="14"/>
      <c r="M72" s="14">
        <f t="shared" si="9"/>
        <v>1</v>
      </c>
      <c r="N72" s="14" t="str">
        <f t="shared" si="8"/>
        <v/>
      </c>
      <c r="O72" s="14">
        <f>IF(OR(Tabla8[[#This Row],[TEXTO]]=1,Tabla8[[#This Row],[ESPACIO ENTRE NOTAS]]=1),1,0)</f>
        <v>1</v>
      </c>
    </row>
    <row r="73" spans="1:15" ht="18.5" x14ac:dyDescent="0.45">
      <c r="A73" s="52"/>
      <c r="B73" s="22"/>
      <c r="E73" s="53"/>
      <c r="G73" s="54"/>
      <c r="H73" s="54"/>
      <c r="I73" s="55"/>
      <c r="J73" s="14"/>
      <c r="K73" s="14"/>
      <c r="L73" s="14"/>
      <c r="M73" s="14"/>
      <c r="N73" s="14"/>
      <c r="O73" s="14"/>
    </row>
    <row r="74" spans="1:15" ht="18.75" customHeight="1" x14ac:dyDescent="0.35">
      <c r="A74" s="56"/>
      <c r="B74" s="22"/>
      <c r="C74" s="76"/>
      <c r="D74" s="76"/>
      <c r="E74" s="76"/>
      <c r="F74" s="76"/>
      <c r="G74" s="76"/>
      <c r="H74" s="76"/>
      <c r="I74" s="24"/>
    </row>
    <row r="75" spans="1:15" ht="18.5" x14ac:dyDescent="0.45">
      <c r="A75" s="56"/>
      <c r="B75" s="22"/>
      <c r="G75" s="57"/>
      <c r="H75" s="57"/>
      <c r="I75" s="58"/>
    </row>
    <row r="76" spans="1:15" x14ac:dyDescent="0.35">
      <c r="A76" s="56"/>
      <c r="B76" s="22"/>
      <c r="G76" s="59"/>
      <c r="H76" s="59"/>
      <c r="I76" s="60"/>
    </row>
    <row r="77" spans="1:15" ht="18.5" x14ac:dyDescent="0.45">
      <c r="B77" s="22"/>
      <c r="C77" s="38"/>
      <c r="D77" s="61"/>
      <c r="E77" s="33"/>
      <c r="F77" s="33"/>
      <c r="G77" s="33"/>
      <c r="H77" s="33"/>
      <c r="I77" s="62"/>
    </row>
    <row r="78" spans="1:15" ht="18.5" x14ac:dyDescent="0.45">
      <c r="B78" s="22"/>
      <c r="C78" s="38"/>
      <c r="D78" s="61"/>
      <c r="E78" s="33"/>
      <c r="F78" s="33"/>
      <c r="G78" s="33"/>
      <c r="H78" s="33"/>
      <c r="I78" s="62"/>
    </row>
    <row r="79" spans="1:15" ht="18.5" x14ac:dyDescent="0.45">
      <c r="B79" s="22"/>
      <c r="C79" s="38"/>
      <c r="D79" s="61"/>
      <c r="E79" s="33"/>
      <c r="F79" s="33"/>
      <c r="G79" s="33"/>
      <c r="H79" s="33"/>
      <c r="I79" s="62"/>
    </row>
    <row r="80" spans="1:15" ht="18.5" x14ac:dyDescent="0.45">
      <c r="B80" s="22"/>
      <c r="C80" s="33"/>
      <c r="D80" s="61"/>
      <c r="E80" s="33"/>
      <c r="F80" s="33"/>
      <c r="G80" s="33"/>
      <c r="H80" s="33"/>
      <c r="I80" s="62"/>
    </row>
    <row r="81" spans="2:9" ht="18.5" x14ac:dyDescent="0.45">
      <c r="B81" s="22"/>
      <c r="C81" s="23"/>
      <c r="D81" s="74"/>
      <c r="E81" s="74"/>
      <c r="F81" s="74"/>
      <c r="G81" s="74"/>
      <c r="H81" s="74"/>
      <c r="I81" s="64"/>
    </row>
    <row r="82" spans="2:9" ht="18.5" x14ac:dyDescent="0.45">
      <c r="B82" s="22"/>
      <c r="C82" s="23" t="s">
        <v>88</v>
      </c>
      <c r="D82" s="74" t="s">
        <v>89</v>
      </c>
      <c r="E82" s="74"/>
      <c r="F82" s="74"/>
      <c r="G82" s="74"/>
      <c r="H82" s="74"/>
      <c r="I82" s="64"/>
    </row>
    <row r="83" spans="2:9" ht="18.5" x14ac:dyDescent="0.45">
      <c r="B83" s="22"/>
      <c r="C83" s="65"/>
      <c r="D83" s="74" t="s">
        <v>90</v>
      </c>
      <c r="E83" s="74"/>
      <c r="F83" s="74"/>
      <c r="G83" s="74"/>
      <c r="H83" s="74"/>
      <c r="I83" s="64"/>
    </row>
    <row r="84" spans="2:9" ht="18.5" x14ac:dyDescent="0.45">
      <c r="B84" s="22"/>
      <c r="C84" s="33"/>
      <c r="D84" s="74"/>
      <c r="E84" s="74"/>
      <c r="F84" s="74"/>
      <c r="G84" s="74"/>
      <c r="H84" s="74"/>
      <c r="I84" s="64"/>
    </row>
    <row r="85" spans="2:9" ht="18.5" x14ac:dyDescent="0.45">
      <c r="B85" s="22"/>
      <c r="C85" s="38"/>
      <c r="D85" s="61"/>
      <c r="E85" s="33"/>
      <c r="F85" s="33"/>
      <c r="G85" s="33"/>
      <c r="H85" s="33"/>
      <c r="I85" s="62"/>
    </row>
    <row r="86" spans="2:9" ht="18.5" x14ac:dyDescent="0.45">
      <c r="B86" s="22"/>
      <c r="C86" s="33"/>
      <c r="D86" s="61"/>
      <c r="E86" s="33"/>
      <c r="F86" s="33"/>
      <c r="G86" s="33"/>
      <c r="H86" s="33"/>
      <c r="I86" s="62"/>
    </row>
    <row r="87" spans="2:9" ht="18.5" x14ac:dyDescent="0.45">
      <c r="B87" s="22"/>
      <c r="C87" s="33"/>
      <c r="D87" s="61"/>
      <c r="E87" s="33"/>
      <c r="F87" s="33"/>
      <c r="G87" s="33"/>
      <c r="H87" s="33"/>
      <c r="I87" s="62"/>
    </row>
    <row r="88" spans="2:9" ht="18.5" x14ac:dyDescent="0.45">
      <c r="B88" s="22"/>
      <c r="C88" s="33"/>
      <c r="D88" s="61"/>
      <c r="E88" s="33"/>
      <c r="F88" s="33"/>
      <c r="G88" s="33"/>
      <c r="H88" s="33"/>
      <c r="I88" s="62"/>
    </row>
    <row r="89" spans="2:9" ht="18.5" x14ac:dyDescent="0.45">
      <c r="B89" s="22"/>
      <c r="C89" s="23"/>
      <c r="D89" s="66"/>
      <c r="E89" s="66"/>
      <c r="F89" s="66"/>
      <c r="G89" s="66"/>
      <c r="H89" s="66"/>
      <c r="I89" s="67"/>
    </row>
    <row r="90" spans="2:9" ht="18.5" x14ac:dyDescent="0.45">
      <c r="B90" s="22"/>
      <c r="C90" s="23"/>
      <c r="D90" s="66"/>
      <c r="E90" s="66"/>
      <c r="F90" s="66"/>
      <c r="G90" s="66"/>
      <c r="H90" s="66"/>
      <c r="I90" s="67"/>
    </row>
    <row r="91" spans="2:9" ht="18.5" x14ac:dyDescent="0.45">
      <c r="B91" s="22"/>
      <c r="C91" s="63"/>
      <c r="D91" s="66"/>
      <c r="E91" s="66"/>
      <c r="F91" s="66"/>
      <c r="G91" s="66"/>
      <c r="H91" s="66"/>
      <c r="I91" s="67"/>
    </row>
    <row r="92" spans="2:9" ht="18" customHeight="1" thickBot="1" x14ac:dyDescent="0.4">
      <c r="B92" s="68"/>
      <c r="C92" s="69"/>
      <c r="D92" s="70"/>
      <c r="E92" s="69"/>
      <c r="F92" s="69"/>
      <c r="G92" s="71"/>
      <c r="H92" s="71"/>
      <c r="I92" s="72"/>
    </row>
  </sheetData>
  <mergeCells count="12">
    <mergeCell ref="D84:H84"/>
    <mergeCell ref="C1:H1"/>
    <mergeCell ref="C2:H2"/>
    <mergeCell ref="C3:H3"/>
    <mergeCell ref="C4:H4"/>
    <mergeCell ref="C5:H5"/>
    <mergeCell ref="C6:H6"/>
    <mergeCell ref="C7:H7"/>
    <mergeCell ref="C74:H74"/>
    <mergeCell ref="D81:H81"/>
    <mergeCell ref="D82:H82"/>
    <mergeCell ref="D83:H83"/>
  </mergeCells>
  <conditionalFormatting sqref="C18">
    <cfRule type="containsText" dxfId="3" priority="3" operator="containsText" text="UTILIDAD">
      <formula>NOT(ISERROR(SEARCH("UTILIDAD",C18)))</formula>
    </cfRule>
  </conditionalFormatting>
  <conditionalFormatting sqref="C63">
    <cfRule type="containsText" dxfId="2" priority="4" operator="containsText" text="UTILIDAD">
      <formula>NOT(ISERROR(SEARCH("UTILIDAD",C63)))</formula>
    </cfRule>
  </conditionalFormatting>
  <conditionalFormatting sqref="C68">
    <cfRule type="containsText" dxfId="1" priority="2" operator="containsText" text="UTILIDAD">
      <formula>NOT(ISERROR(SEARCH("UTILIDAD",C68)))</formula>
    </cfRule>
  </conditionalFormatting>
  <conditionalFormatting sqref="C72">
    <cfRule type="containsText" dxfId="0" priority="1" operator="containsText" text="UTILIDAD">
      <formula>NOT(ISERROR(SEARCH("UTILIDAD",C72)))</formula>
    </cfRule>
  </conditionalFormatting>
  <pageMargins left="0.67" right="0.7" top="0.75" bottom="0.75" header="0.3" footer="0.3"/>
  <pageSetup paperSize="9" scale="5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E.RESULTADOS</vt:lpstr>
      <vt:lpstr>Rentas Exentas</vt:lpstr>
      <vt:lpstr>E.RESULTADOS (2)</vt:lpstr>
      <vt:lpstr>'E.RESULTADOS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Administración</dc:creator>
  <cp:lastModifiedBy>Administración</cp:lastModifiedBy>
  <dcterms:created xsi:type="dcterms:W3CDTF">2023-12-19T15:28:32Z</dcterms:created>
  <dcterms:modified xsi:type="dcterms:W3CDTF">2023-12-20T15:39:25Z</dcterms:modified>
</cp:coreProperties>
</file>